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70" yWindow="255" windowWidth="27330" windowHeight="11610"/>
  </bookViews>
  <sheets>
    <sheet name="2nd.Half.2017" sheetId="9" r:id="rId1"/>
    <sheet name="1st.Half.2017" sheetId="8" r:id="rId2"/>
    <sheet name="Original_update 5.Sep2017" sheetId="1" r:id="rId3"/>
    <sheet name="입항선박현황" sheetId="6" r:id="rId4"/>
    <sheet name="PORT CODE" sheetId="3" r:id="rId5"/>
  </sheets>
  <definedNames>
    <definedName name="_xlnm._FilterDatabase" localSheetId="1" hidden="1">'1st.Half.2017'!$C$2:$Y$69</definedName>
    <definedName name="_xlnm._FilterDatabase" localSheetId="0" hidden="1">'2nd.Half.2017'!$C$2:$AA$226</definedName>
    <definedName name="_xlnm._FilterDatabase" localSheetId="2" hidden="1">'Original_update 5.Sep2017'!$C$2:$Z$230</definedName>
    <definedName name="_xlnm._FilterDatabase" localSheetId="4" hidden="1">'PORT CODE'!$B$2:$C$26</definedName>
    <definedName name="_xlnm.Print_Area" localSheetId="1">'1st.Half.2017'!$A$1:$Y$66</definedName>
    <definedName name="_xlnm.Print_Area" localSheetId="0">'2nd.Half.2017'!$B$1:$Y$46</definedName>
    <definedName name="_xlnm.Print_Area" localSheetId="2">'Original_update 5.Sep2017'!$B$1:$Y$228</definedName>
    <definedName name="_xlnm.Print_Titles" localSheetId="1">'1st.Half.2017'!$1:$2</definedName>
    <definedName name="_xlnm.Print_Titles" localSheetId="0">'2nd.Half.2017'!$1:$2</definedName>
    <definedName name="_xlnm.Print_Titles" localSheetId="2">'Original_update 5.Sep2017'!$1:$2</definedName>
  </definedNames>
  <calcPr calcId="144525"/>
</workbook>
</file>

<file path=xl/calcChain.xml><?xml version="1.0" encoding="utf-8"?>
<calcChain xmlns="http://schemas.openxmlformats.org/spreadsheetml/2006/main">
  <c r="Y230" i="1" l="1"/>
  <c r="K122" i="1"/>
  <c r="K125" i="1"/>
  <c r="K126" i="1"/>
  <c r="K129" i="1"/>
  <c r="K130" i="1"/>
  <c r="K131" i="1"/>
  <c r="K133" i="1"/>
  <c r="K135" i="1"/>
  <c r="K137" i="1"/>
  <c r="K139" i="1"/>
  <c r="K140" i="1"/>
  <c r="K144" i="1"/>
  <c r="B228" i="1" l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P28" i="9" l="1"/>
  <c r="B146" i="1" l="1"/>
  <c r="P146" i="1"/>
  <c r="B147" i="1"/>
  <c r="P147" i="1"/>
  <c r="P148" i="1"/>
  <c r="P18" i="9" l="1"/>
  <c r="AK13" i="1" l="1"/>
  <c r="K46" i="9" l="1"/>
  <c r="K45" i="9"/>
  <c r="K44" i="9"/>
  <c r="K43" i="9"/>
  <c r="K42" i="9"/>
  <c r="K41" i="9"/>
  <c r="K40" i="9"/>
  <c r="AC3" i="8" l="1"/>
  <c r="AM3" i="8" s="1"/>
  <c r="K47" i="9" l="1"/>
  <c r="AC181" i="9"/>
  <c r="P46" i="9"/>
  <c r="B46" i="9"/>
  <c r="P45" i="9"/>
  <c r="B45" i="9"/>
  <c r="P44" i="9"/>
  <c r="B44" i="9"/>
  <c r="P43" i="9"/>
  <c r="B43" i="9"/>
  <c r="P42" i="9"/>
  <c r="B42" i="9"/>
  <c r="P41" i="9"/>
  <c r="B41" i="9"/>
  <c r="P40" i="9"/>
  <c r="B40" i="9"/>
  <c r="P39" i="9"/>
  <c r="B39" i="9"/>
  <c r="P38" i="9"/>
  <c r="B38" i="9"/>
  <c r="P37" i="9"/>
  <c r="B37" i="9"/>
  <c r="P36" i="9"/>
  <c r="B36" i="9"/>
  <c r="P35" i="9"/>
  <c r="B35" i="9"/>
  <c r="P34" i="9"/>
  <c r="B34" i="9"/>
  <c r="B33" i="9"/>
  <c r="B32" i="9"/>
  <c r="P31" i="9"/>
  <c r="B31" i="9"/>
  <c r="P30" i="9"/>
  <c r="B30" i="9"/>
  <c r="P29" i="9"/>
  <c r="B29" i="9"/>
  <c r="P27" i="9"/>
  <c r="B27" i="9"/>
  <c r="P26" i="9"/>
  <c r="B26" i="9"/>
  <c r="P25" i="9"/>
  <c r="B25" i="9"/>
  <c r="P24" i="9"/>
  <c r="B24" i="9"/>
  <c r="P23" i="9"/>
  <c r="B23" i="9"/>
  <c r="P22" i="9"/>
  <c r="B22" i="9"/>
  <c r="P21" i="9"/>
  <c r="B21" i="9"/>
  <c r="P20" i="9"/>
  <c r="B20" i="9"/>
  <c r="P17" i="9"/>
  <c r="B17" i="9"/>
  <c r="P16" i="9"/>
  <c r="B16" i="9"/>
  <c r="P15" i="9"/>
  <c r="B15" i="9"/>
  <c r="P14" i="9"/>
  <c r="B14" i="9"/>
  <c r="P13" i="9"/>
  <c r="B13" i="9"/>
  <c r="P12" i="9"/>
  <c r="B12" i="9"/>
  <c r="P11" i="9"/>
  <c r="B11" i="9"/>
  <c r="P10" i="9"/>
  <c r="B10" i="9"/>
  <c r="P9" i="9"/>
  <c r="B9" i="9"/>
  <c r="P8" i="9"/>
  <c r="B8" i="9"/>
  <c r="P7" i="9"/>
  <c r="B7" i="9"/>
  <c r="P6" i="9"/>
  <c r="B6" i="9"/>
  <c r="P5" i="9"/>
  <c r="B5" i="9"/>
  <c r="P4" i="9"/>
  <c r="B4" i="9"/>
  <c r="P3" i="9"/>
  <c r="B3" i="9"/>
  <c r="AC38" i="9"/>
  <c r="AC34" i="9"/>
  <c r="AC29" i="9"/>
  <c r="AC28" i="9"/>
  <c r="AC27" i="9"/>
  <c r="AC26" i="9"/>
  <c r="AC25" i="9"/>
  <c r="AC24" i="9"/>
  <c r="AC23" i="9"/>
  <c r="AC17" i="9"/>
  <c r="AC16" i="9"/>
  <c r="AC15" i="9"/>
  <c r="AC14" i="9"/>
  <c r="AC13" i="9"/>
  <c r="AC12" i="9"/>
  <c r="AD7" i="9"/>
  <c r="AD6" i="9"/>
  <c r="AD5" i="9"/>
  <c r="AD4" i="9"/>
  <c r="AD3" i="9"/>
  <c r="AB226" i="8"/>
  <c r="P66" i="8"/>
  <c r="B66" i="8"/>
  <c r="P65" i="8"/>
  <c r="B65" i="8"/>
  <c r="P64" i="8"/>
  <c r="B64" i="8"/>
  <c r="P63" i="8"/>
  <c r="B63" i="8"/>
  <c r="P62" i="8"/>
  <c r="B62" i="8"/>
  <c r="P61" i="8"/>
  <c r="B61" i="8"/>
  <c r="P60" i="8"/>
  <c r="B60" i="8"/>
  <c r="P59" i="8"/>
  <c r="B59" i="8"/>
  <c r="P58" i="8"/>
  <c r="B58" i="8"/>
  <c r="P57" i="8"/>
  <c r="B57" i="8"/>
  <c r="P56" i="8"/>
  <c r="B56" i="8"/>
  <c r="P55" i="8"/>
  <c r="B55" i="8"/>
  <c r="P54" i="8"/>
  <c r="B54" i="8"/>
  <c r="AB78" i="8"/>
  <c r="P53" i="8"/>
  <c r="B53" i="8"/>
  <c r="P52" i="8"/>
  <c r="B52" i="8"/>
  <c r="P51" i="8"/>
  <c r="B51" i="8"/>
  <c r="AB74" i="8"/>
  <c r="P50" i="8"/>
  <c r="B50" i="8"/>
  <c r="P49" i="8"/>
  <c r="B49" i="8"/>
  <c r="P48" i="8"/>
  <c r="B48" i="8"/>
  <c r="AB69" i="8"/>
  <c r="AB68" i="8"/>
  <c r="P47" i="8"/>
  <c r="B47" i="8"/>
  <c r="AB67" i="8"/>
  <c r="P46" i="8"/>
  <c r="B46" i="8"/>
  <c r="AB66" i="8"/>
  <c r="P45" i="8"/>
  <c r="B45" i="8"/>
  <c r="AB65" i="8"/>
  <c r="P44" i="8"/>
  <c r="B44" i="8"/>
  <c r="AB64" i="8"/>
  <c r="P43" i="8"/>
  <c r="B43" i="8"/>
  <c r="AB63" i="8"/>
  <c r="P42" i="8"/>
  <c r="B42" i="8"/>
  <c r="AB59" i="8"/>
  <c r="AB58" i="8"/>
  <c r="P41" i="8"/>
  <c r="B41" i="8"/>
  <c r="AB57" i="8"/>
  <c r="AB56" i="8"/>
  <c r="P40" i="8"/>
  <c r="B40" i="8"/>
  <c r="AB55" i="8"/>
  <c r="AB54" i="8"/>
  <c r="P39" i="8"/>
  <c r="B39" i="8"/>
  <c r="AB53" i="8"/>
  <c r="P38" i="8"/>
  <c r="B38" i="8"/>
  <c r="AB52" i="8"/>
  <c r="AB51" i="8"/>
  <c r="AB50" i="8"/>
  <c r="AB49" i="8"/>
  <c r="AB48" i="8"/>
  <c r="P37" i="8"/>
  <c r="B37" i="8"/>
  <c r="P36" i="8"/>
  <c r="B36" i="8"/>
  <c r="AF43" i="8"/>
  <c r="AH45" i="8" s="1"/>
  <c r="P35" i="8"/>
  <c r="B35" i="8"/>
  <c r="AL42" i="8"/>
  <c r="AK42" i="8"/>
  <c r="AD42" i="8"/>
  <c r="AE42" i="8" s="1"/>
  <c r="P34" i="8"/>
  <c r="B34" i="8"/>
  <c r="AL41" i="8"/>
  <c r="AK41" i="8"/>
  <c r="AD41" i="8"/>
  <c r="AH41" i="8" s="1"/>
  <c r="P33" i="8"/>
  <c r="B33" i="8"/>
  <c r="AL40" i="8"/>
  <c r="AK40" i="8"/>
  <c r="AD40" i="8"/>
  <c r="AE40" i="8" s="1"/>
  <c r="P32" i="8"/>
  <c r="B32" i="8"/>
  <c r="AL39" i="8"/>
  <c r="AK39" i="8"/>
  <c r="AD39" i="8"/>
  <c r="AH39" i="8" s="1"/>
  <c r="AL38" i="8"/>
  <c r="AK38" i="8"/>
  <c r="AD38" i="8"/>
  <c r="AH38" i="8" s="1"/>
  <c r="AL37" i="8"/>
  <c r="AK37" i="8"/>
  <c r="AD37" i="8"/>
  <c r="AE37" i="8" s="1"/>
  <c r="AL36" i="8"/>
  <c r="AK36" i="8"/>
  <c r="AD36" i="8"/>
  <c r="AH36" i="8" s="1"/>
  <c r="AJ36" i="8" s="1"/>
  <c r="AL35" i="8"/>
  <c r="AK35" i="8"/>
  <c r="AD35" i="8"/>
  <c r="AH35" i="8" s="1"/>
  <c r="AL34" i="8"/>
  <c r="AK34" i="8"/>
  <c r="AD34" i="8"/>
  <c r="AH34" i="8" s="1"/>
  <c r="AL33" i="8"/>
  <c r="AK33" i="8"/>
  <c r="AD33" i="8"/>
  <c r="AE33" i="8" s="1"/>
  <c r="P31" i="8"/>
  <c r="B31" i="8"/>
  <c r="AL32" i="8"/>
  <c r="AK32" i="8"/>
  <c r="AD32" i="8"/>
  <c r="AH32" i="8" s="1"/>
  <c r="P30" i="8"/>
  <c r="B30" i="8"/>
  <c r="AL31" i="8"/>
  <c r="AK31" i="8"/>
  <c r="AD31" i="8"/>
  <c r="AE31" i="8" s="1"/>
  <c r="AL30" i="8"/>
  <c r="AK30" i="8"/>
  <c r="AD30" i="8"/>
  <c r="AE30" i="8" s="1"/>
  <c r="AL29" i="8"/>
  <c r="AK29" i="8"/>
  <c r="AD29" i="8"/>
  <c r="AH29" i="8" s="1"/>
  <c r="P29" i="8"/>
  <c r="B29" i="8"/>
  <c r="AL28" i="8"/>
  <c r="AK28" i="8"/>
  <c r="AD28" i="8"/>
  <c r="AE28" i="8" s="1"/>
  <c r="P28" i="8"/>
  <c r="B28" i="8"/>
  <c r="AL27" i="8"/>
  <c r="AK27" i="8"/>
  <c r="AD27" i="8"/>
  <c r="AH27" i="8" s="1"/>
  <c r="P27" i="8"/>
  <c r="B27" i="8"/>
  <c r="AL26" i="8"/>
  <c r="AK26" i="8"/>
  <c r="AD26" i="8"/>
  <c r="AE26" i="8" s="1"/>
  <c r="P26" i="8"/>
  <c r="B26" i="8"/>
  <c r="AL25" i="8"/>
  <c r="AD25" i="8"/>
  <c r="AE25" i="8" s="1"/>
  <c r="P25" i="8"/>
  <c r="B25" i="8"/>
  <c r="AL24" i="8"/>
  <c r="AD24" i="8"/>
  <c r="P24" i="8"/>
  <c r="B24" i="8"/>
  <c r="AL23" i="8"/>
  <c r="AK23" i="8"/>
  <c r="AD23" i="8"/>
  <c r="AE23" i="8" s="1"/>
  <c r="P23" i="8"/>
  <c r="B23" i="8"/>
  <c r="AL22" i="8"/>
  <c r="AK22" i="8"/>
  <c r="AD22" i="8"/>
  <c r="AH22" i="8" s="1"/>
  <c r="P22" i="8"/>
  <c r="B22" i="8"/>
  <c r="AL21" i="8"/>
  <c r="AK21" i="8"/>
  <c r="AD21" i="8"/>
  <c r="AE21" i="8" s="1"/>
  <c r="P21" i="8"/>
  <c r="B21" i="8"/>
  <c r="AL20" i="8"/>
  <c r="AK20" i="8"/>
  <c r="AD20" i="8"/>
  <c r="AH20" i="8" s="1"/>
  <c r="P20" i="8"/>
  <c r="B20" i="8"/>
  <c r="AL19" i="8"/>
  <c r="AK19" i="8"/>
  <c r="AD19" i="8"/>
  <c r="AE19" i="8" s="1"/>
  <c r="P19" i="8"/>
  <c r="B19" i="8"/>
  <c r="AL18" i="8"/>
  <c r="AK18" i="8"/>
  <c r="AD18" i="8"/>
  <c r="AH18" i="8" s="1"/>
  <c r="P18" i="8"/>
  <c r="B18" i="8"/>
  <c r="AL17" i="8"/>
  <c r="AK17" i="8"/>
  <c r="AD17" i="8"/>
  <c r="AE17" i="8" s="1"/>
  <c r="P17" i="8"/>
  <c r="B17" i="8"/>
  <c r="AL16" i="8"/>
  <c r="AK16" i="8"/>
  <c r="AD16" i="8"/>
  <c r="AH16" i="8" s="1"/>
  <c r="P16" i="8"/>
  <c r="B16" i="8"/>
  <c r="AL15" i="8"/>
  <c r="AK15" i="8"/>
  <c r="AD15" i="8"/>
  <c r="AE15" i="8" s="1"/>
  <c r="P15" i="8"/>
  <c r="B15" i="8"/>
  <c r="AL14" i="8"/>
  <c r="AK14" i="8"/>
  <c r="AD14" i="8"/>
  <c r="AH14" i="8" s="1"/>
  <c r="P14" i="8"/>
  <c r="B14" i="8"/>
  <c r="AL13" i="8"/>
  <c r="AK13" i="8"/>
  <c r="AD13" i="8"/>
  <c r="AE13" i="8" s="1"/>
  <c r="P13" i="8"/>
  <c r="B13" i="8"/>
  <c r="AL12" i="8"/>
  <c r="AK12" i="8"/>
  <c r="AD12" i="8"/>
  <c r="P12" i="8"/>
  <c r="B12" i="8"/>
  <c r="P11" i="8"/>
  <c r="B11" i="8"/>
  <c r="P10" i="8"/>
  <c r="B10" i="8"/>
  <c r="P9" i="8"/>
  <c r="B9" i="8"/>
  <c r="P8" i="8"/>
  <c r="B8" i="8"/>
  <c r="AC7" i="8"/>
  <c r="AM7" i="8" s="1"/>
  <c r="P7" i="8"/>
  <c r="B7" i="8"/>
  <c r="AC6" i="8"/>
  <c r="AM6" i="8" s="1"/>
  <c r="P6" i="8"/>
  <c r="B6" i="8"/>
  <c r="AC5" i="8"/>
  <c r="AM5" i="8" s="1"/>
  <c r="P5" i="8"/>
  <c r="B5" i="8"/>
  <c r="AC4" i="8"/>
  <c r="AM4" i="8" s="1"/>
  <c r="AM8" i="8" s="1"/>
  <c r="P4" i="8"/>
  <c r="B4" i="8"/>
  <c r="P3" i="8"/>
  <c r="B3" i="8"/>
  <c r="AH13" i="8" l="1"/>
  <c r="AJ13" i="8" s="1"/>
  <c r="AM13" i="8" s="1"/>
  <c r="AH40" i="8"/>
  <c r="AJ40" i="8" s="1"/>
  <c r="AH21" i="8"/>
  <c r="AJ21" i="8" s="1"/>
  <c r="AM21" i="8" s="1"/>
  <c r="AH30" i="8"/>
  <c r="AJ30" i="8" s="1"/>
  <c r="AM30" i="8" s="1"/>
  <c r="AH31" i="8"/>
  <c r="AJ31" i="8" s="1"/>
  <c r="AE36" i="8"/>
  <c r="AH37" i="8"/>
  <c r="AJ37" i="8" s="1"/>
  <c r="AM37" i="8" s="1"/>
  <c r="AB60" i="8"/>
  <c r="AC8" i="8"/>
  <c r="AH15" i="8"/>
  <c r="AJ15" i="8" s="1"/>
  <c r="AH26" i="8"/>
  <c r="AJ26" i="8" s="1"/>
  <c r="AB70" i="8"/>
  <c r="AB75" i="8" s="1"/>
  <c r="AB76" i="8" s="1"/>
  <c r="AH23" i="8"/>
  <c r="AJ23" i="8" s="1"/>
  <c r="AM23" i="8" s="1"/>
  <c r="AM36" i="8"/>
  <c r="AC30" i="9"/>
  <c r="AC35" i="9" s="1"/>
  <c r="AC36" i="9" s="1"/>
  <c r="AC20" i="9"/>
  <c r="AD8" i="9"/>
  <c r="AE5" i="9" s="1"/>
  <c r="AD43" i="8"/>
  <c r="AL43" i="8"/>
  <c r="AH17" i="8"/>
  <c r="AJ17" i="8" s="1"/>
  <c r="AM17" i="8" s="1"/>
  <c r="AG25" i="8"/>
  <c r="AH28" i="8"/>
  <c r="AJ28" i="8" s="1"/>
  <c r="AM28" i="8" s="1"/>
  <c r="AM31" i="8"/>
  <c r="AM40" i="8"/>
  <c r="P67" i="8"/>
  <c r="AM15" i="8"/>
  <c r="AM26" i="8"/>
  <c r="K67" i="8"/>
  <c r="AH19" i="8"/>
  <c r="AJ19" i="8" s="1"/>
  <c r="AM19" i="8" s="1"/>
  <c r="AH33" i="8"/>
  <c r="AJ33" i="8" s="1"/>
  <c r="AM33" i="8" s="1"/>
  <c r="AH42" i="8"/>
  <c r="AJ42" i="8" s="1"/>
  <c r="AM42" i="8" s="1"/>
  <c r="P47" i="9"/>
  <c r="AI14" i="8"/>
  <c r="AJ14" i="8"/>
  <c r="AM14" i="8" s="1"/>
  <c r="AI20" i="8"/>
  <c r="AJ20" i="8"/>
  <c r="AM20" i="8" s="1"/>
  <c r="AI38" i="8"/>
  <c r="AJ38" i="8"/>
  <c r="AM38" i="8" s="1"/>
  <c r="AI18" i="8"/>
  <c r="AJ18" i="8"/>
  <c r="AM18" i="8" s="1"/>
  <c r="AI29" i="8"/>
  <c r="AJ29" i="8"/>
  <c r="AM29" i="8" s="1"/>
  <c r="AI32" i="8"/>
  <c r="AJ32" i="8"/>
  <c r="AM32" i="8" s="1"/>
  <c r="AI34" i="8"/>
  <c r="AJ34" i="8"/>
  <c r="AM34" i="8" s="1"/>
  <c r="AI41" i="8"/>
  <c r="AJ41" i="8"/>
  <c r="AM41" i="8" s="1"/>
  <c r="AI16" i="8"/>
  <c r="AJ16" i="8"/>
  <c r="AM16" i="8" s="1"/>
  <c r="AI27" i="8"/>
  <c r="AJ27" i="8"/>
  <c r="AM27" i="8" s="1"/>
  <c r="AI39" i="8"/>
  <c r="AJ39" i="8"/>
  <c r="AM39" i="8" s="1"/>
  <c r="AI22" i="8"/>
  <c r="AJ22" i="8"/>
  <c r="AM22" i="8" s="1"/>
  <c r="AI35" i="8"/>
  <c r="AJ35" i="8"/>
  <c r="AM35" i="8" s="1"/>
  <c r="AE12" i="8"/>
  <c r="AI13" i="8"/>
  <c r="AE14" i="8"/>
  <c r="AE16" i="8"/>
  <c r="AE18" i="8"/>
  <c r="AI19" i="8"/>
  <c r="AE20" i="8"/>
  <c r="AI21" i="8"/>
  <c r="AE22" i="8"/>
  <c r="AE24" i="8"/>
  <c r="AK25" i="8"/>
  <c r="AI26" i="8"/>
  <c r="AE27" i="8"/>
  <c r="AI28" i="8"/>
  <c r="AE29" i="8"/>
  <c r="AI31" i="8"/>
  <c r="AE32" i="8"/>
  <c r="AI33" i="8"/>
  <c r="AE35" i="8"/>
  <c r="AI37" i="8"/>
  <c r="AE39" i="8"/>
  <c r="AI40" i="8"/>
  <c r="AE41" i="8"/>
  <c r="AI42" i="8"/>
  <c r="AH12" i="8"/>
  <c r="AG24" i="8"/>
  <c r="AH24" i="8" s="1"/>
  <c r="AJ24" i="8" s="1"/>
  <c r="AH25" i="8"/>
  <c r="AJ25" i="8" s="1"/>
  <c r="AM25" i="8" s="1"/>
  <c r="AI30" i="8"/>
  <c r="AE38" i="8"/>
  <c r="AE34" i="8"/>
  <c r="AI36" i="8"/>
  <c r="P67" i="1"/>
  <c r="B67" i="1"/>
  <c r="P68" i="1"/>
  <c r="B68" i="1"/>
  <c r="P65" i="1"/>
  <c r="B65" i="1"/>
  <c r="P64" i="1"/>
  <c r="B64" i="1"/>
  <c r="P29" i="1"/>
  <c r="B29" i="1"/>
  <c r="P28" i="1"/>
  <c r="B28" i="1"/>
  <c r="AI17" i="8" l="1"/>
  <c r="AI23" i="8"/>
  <c r="AI15" i="8"/>
  <c r="AE4" i="9"/>
  <c r="AE7" i="9"/>
  <c r="AE6" i="9"/>
  <c r="AE3" i="9"/>
  <c r="AI12" i="8"/>
  <c r="AH43" i="8"/>
  <c r="AH47" i="8" s="1"/>
  <c r="AJ12" i="8"/>
  <c r="AG43" i="8"/>
  <c r="AK24" i="8"/>
  <c r="AK43" i="8" s="1"/>
  <c r="AI24" i="8"/>
  <c r="AE43" i="8"/>
  <c r="AI25" i="8"/>
  <c r="AB228" i="1"/>
  <c r="AM12" i="8" l="1"/>
  <c r="AJ43" i="8"/>
  <c r="AI43" i="8"/>
  <c r="AM24" i="8"/>
  <c r="AM43" i="8" l="1"/>
  <c r="B98" i="1"/>
  <c r="K218" i="1" l="1"/>
  <c r="W230" i="1" l="1"/>
  <c r="B51" i="1"/>
  <c r="K51" i="1"/>
  <c r="P51" i="1"/>
  <c r="Y229" i="1" l="1"/>
  <c r="Y231" i="1" l="1"/>
  <c r="W231" i="1" s="1"/>
  <c r="W229" i="1"/>
  <c r="P228" i="1" l="1"/>
  <c r="K228" i="1"/>
  <c r="P227" i="1"/>
  <c r="K227" i="1"/>
  <c r="P226" i="1"/>
  <c r="K226" i="1"/>
  <c r="P225" i="1"/>
  <c r="K225" i="1"/>
  <c r="P224" i="1"/>
  <c r="K224" i="1"/>
  <c r="P223" i="1"/>
  <c r="K223" i="1"/>
  <c r="P222" i="1"/>
  <c r="K222" i="1"/>
  <c r="P221" i="1"/>
  <c r="K221" i="1"/>
  <c r="P220" i="1"/>
  <c r="K220" i="1"/>
  <c r="P219" i="1"/>
  <c r="K219" i="1"/>
  <c r="P218" i="1"/>
  <c r="P217" i="1"/>
  <c r="K217" i="1"/>
  <c r="P216" i="1"/>
  <c r="K216" i="1"/>
  <c r="P215" i="1"/>
  <c r="K215" i="1"/>
  <c r="P214" i="1"/>
  <c r="K214" i="1"/>
  <c r="P213" i="1"/>
  <c r="K213" i="1"/>
  <c r="P212" i="1"/>
  <c r="K212" i="1"/>
  <c r="P211" i="1"/>
  <c r="K211" i="1"/>
  <c r="P210" i="1"/>
  <c r="K210" i="1"/>
  <c r="P209" i="1"/>
  <c r="K209" i="1"/>
  <c r="P208" i="1"/>
  <c r="K208" i="1"/>
  <c r="P207" i="1"/>
  <c r="K207" i="1"/>
  <c r="P206" i="1"/>
  <c r="K206" i="1"/>
  <c r="P205" i="1"/>
  <c r="K205" i="1"/>
  <c r="P203" i="1"/>
  <c r="K203" i="1"/>
  <c r="P204" i="1"/>
  <c r="K204" i="1"/>
  <c r="P202" i="1"/>
  <c r="K202" i="1"/>
  <c r="P201" i="1"/>
  <c r="K201" i="1"/>
  <c r="P200" i="1"/>
  <c r="K200" i="1"/>
  <c r="P199" i="1"/>
  <c r="K199" i="1"/>
  <c r="P198" i="1"/>
  <c r="K198" i="1"/>
  <c r="P197" i="1"/>
  <c r="K197" i="1"/>
  <c r="P196" i="1"/>
  <c r="K196" i="1"/>
  <c r="P195" i="1"/>
  <c r="K195" i="1"/>
  <c r="P194" i="1"/>
  <c r="K194" i="1"/>
  <c r="P193" i="1"/>
  <c r="K193" i="1"/>
  <c r="P192" i="1"/>
  <c r="K192" i="1"/>
  <c r="P191" i="1"/>
  <c r="K191" i="1"/>
  <c r="P190" i="1"/>
  <c r="K190" i="1"/>
  <c r="P189" i="1"/>
  <c r="K189" i="1"/>
  <c r="P188" i="1"/>
  <c r="K188" i="1"/>
  <c r="P187" i="1"/>
  <c r="K187" i="1"/>
  <c r="P186" i="1"/>
  <c r="K186" i="1"/>
  <c r="P185" i="1"/>
  <c r="K185" i="1"/>
  <c r="P184" i="1"/>
  <c r="K184" i="1"/>
  <c r="P183" i="1"/>
  <c r="K183" i="1"/>
  <c r="P182" i="1"/>
  <c r="K182" i="1"/>
  <c r="P181" i="1"/>
  <c r="K181" i="1"/>
  <c r="P180" i="1"/>
  <c r="K180" i="1"/>
  <c r="B180" i="1"/>
  <c r="P179" i="1"/>
  <c r="K179" i="1"/>
  <c r="B179" i="1"/>
  <c r="P178" i="1"/>
  <c r="K178" i="1"/>
  <c r="B178" i="1"/>
  <c r="P177" i="1"/>
  <c r="K177" i="1"/>
  <c r="B177" i="1"/>
  <c r="P176" i="1"/>
  <c r="K176" i="1"/>
  <c r="B176" i="1"/>
  <c r="P175" i="1"/>
  <c r="K175" i="1"/>
  <c r="B175" i="1"/>
  <c r="P174" i="1"/>
  <c r="K174" i="1"/>
  <c r="B174" i="1"/>
  <c r="P173" i="1"/>
  <c r="K173" i="1"/>
  <c r="B173" i="1"/>
  <c r="P172" i="1"/>
  <c r="K172" i="1"/>
  <c r="B172" i="1"/>
  <c r="P170" i="1"/>
  <c r="K170" i="1"/>
  <c r="B170" i="1"/>
  <c r="P169" i="1"/>
  <c r="K169" i="1"/>
  <c r="B169" i="1"/>
  <c r="P168" i="1"/>
  <c r="B168" i="1"/>
  <c r="P167" i="1"/>
  <c r="B167" i="1"/>
  <c r="P166" i="1"/>
  <c r="K166" i="1"/>
  <c r="B166" i="1"/>
  <c r="P165" i="1"/>
  <c r="B165" i="1"/>
  <c r="P164" i="1"/>
  <c r="K164" i="1"/>
  <c r="B164" i="1"/>
  <c r="P163" i="1"/>
  <c r="K163" i="1"/>
  <c r="B163" i="1"/>
  <c r="P162" i="1"/>
  <c r="K162" i="1"/>
  <c r="B162" i="1"/>
  <c r="P161" i="1"/>
  <c r="B161" i="1"/>
  <c r="P160" i="1"/>
  <c r="K160" i="1"/>
  <c r="B160" i="1"/>
  <c r="P159" i="1"/>
  <c r="K159" i="1"/>
  <c r="B159" i="1"/>
  <c r="P158" i="1"/>
  <c r="K158" i="1"/>
  <c r="B158" i="1"/>
  <c r="P157" i="1"/>
  <c r="B157" i="1"/>
  <c r="P156" i="1"/>
  <c r="B156" i="1"/>
  <c r="P155" i="1"/>
  <c r="K155" i="1"/>
  <c r="B155" i="1"/>
  <c r="P154" i="1"/>
  <c r="B154" i="1"/>
  <c r="P153" i="1"/>
  <c r="K153" i="1"/>
  <c r="B153" i="1"/>
  <c r="P152" i="1"/>
  <c r="K152" i="1"/>
  <c r="B152" i="1"/>
  <c r="P151" i="1"/>
  <c r="B151" i="1"/>
  <c r="P150" i="1"/>
  <c r="K150" i="1"/>
  <c r="B150" i="1"/>
  <c r="P145" i="1"/>
  <c r="K145" i="1"/>
  <c r="B145" i="1"/>
  <c r="P144" i="1"/>
  <c r="B144" i="1"/>
  <c r="P143" i="1"/>
  <c r="B143" i="1"/>
  <c r="P142" i="1"/>
  <c r="B142" i="1"/>
  <c r="P141" i="1"/>
  <c r="B141" i="1"/>
  <c r="P140" i="1"/>
  <c r="B140" i="1"/>
  <c r="P139" i="1"/>
  <c r="B139" i="1"/>
  <c r="P138" i="1"/>
  <c r="B138" i="1"/>
  <c r="P137" i="1"/>
  <c r="B137" i="1"/>
  <c r="P136" i="1"/>
  <c r="B136" i="1"/>
  <c r="P135" i="1"/>
  <c r="B135" i="1"/>
  <c r="P134" i="1"/>
  <c r="B134" i="1"/>
  <c r="P133" i="1"/>
  <c r="B133" i="1"/>
  <c r="P132" i="1"/>
  <c r="B132" i="1"/>
  <c r="P131" i="1"/>
  <c r="B131" i="1"/>
  <c r="P130" i="1"/>
  <c r="B130" i="1"/>
  <c r="P129" i="1"/>
  <c r="B129" i="1"/>
  <c r="P128" i="1"/>
  <c r="B128" i="1"/>
  <c r="P127" i="1"/>
  <c r="B127" i="1"/>
  <c r="P126" i="1"/>
  <c r="B126" i="1"/>
  <c r="P125" i="1"/>
  <c r="B125" i="1"/>
  <c r="P124" i="1"/>
  <c r="B124" i="1"/>
  <c r="P123" i="1"/>
  <c r="B123" i="1"/>
  <c r="P122" i="1"/>
  <c r="B122" i="1"/>
  <c r="P121" i="1"/>
  <c r="B121" i="1"/>
  <c r="P120" i="1"/>
  <c r="B120" i="1"/>
  <c r="P119" i="1"/>
  <c r="K119" i="1"/>
  <c r="B119" i="1"/>
  <c r="P118" i="1"/>
  <c r="K118" i="1"/>
  <c r="B118" i="1"/>
  <c r="P117" i="1"/>
  <c r="K117" i="1"/>
  <c r="B117" i="1"/>
  <c r="P116" i="1"/>
  <c r="B116" i="1"/>
  <c r="P115" i="1"/>
  <c r="K115" i="1"/>
  <c r="B115" i="1"/>
  <c r="P114" i="1"/>
  <c r="K114" i="1"/>
  <c r="B114" i="1"/>
  <c r="P113" i="1"/>
  <c r="K113" i="1"/>
  <c r="B113" i="1"/>
  <c r="P112" i="1"/>
  <c r="B112" i="1"/>
  <c r="P111" i="1"/>
  <c r="K111" i="1"/>
  <c r="B111" i="1"/>
  <c r="P110" i="1"/>
  <c r="K110" i="1"/>
  <c r="B110" i="1"/>
  <c r="P109" i="1"/>
  <c r="B109" i="1"/>
  <c r="P108" i="1"/>
  <c r="K108" i="1"/>
  <c r="B108" i="1"/>
  <c r="P107" i="1"/>
  <c r="K107" i="1"/>
  <c r="B107" i="1"/>
  <c r="P106" i="1"/>
  <c r="K106" i="1"/>
  <c r="B106" i="1"/>
  <c r="P105" i="1"/>
  <c r="K105" i="1"/>
  <c r="B105" i="1"/>
  <c r="P104" i="1"/>
  <c r="B104" i="1"/>
  <c r="P103" i="1"/>
  <c r="K103" i="1"/>
  <c r="B103" i="1"/>
  <c r="P102" i="1"/>
  <c r="K102" i="1"/>
  <c r="B102" i="1"/>
  <c r="P101" i="1"/>
  <c r="K101" i="1"/>
  <c r="B101" i="1"/>
  <c r="P100" i="1"/>
  <c r="B100" i="1"/>
  <c r="P99" i="1"/>
  <c r="K99" i="1"/>
  <c r="B99" i="1"/>
  <c r="P98" i="1"/>
  <c r="K98" i="1"/>
  <c r="P97" i="1"/>
  <c r="K97" i="1"/>
  <c r="B97" i="1"/>
  <c r="P96" i="1"/>
  <c r="K96" i="1"/>
  <c r="B96" i="1"/>
  <c r="P95" i="1"/>
  <c r="B95" i="1"/>
  <c r="P94" i="1"/>
  <c r="K94" i="1"/>
  <c r="B94" i="1"/>
  <c r="P93" i="1"/>
  <c r="B93" i="1"/>
  <c r="P92" i="1"/>
  <c r="B92" i="1"/>
  <c r="P91" i="1"/>
  <c r="K91" i="1"/>
  <c r="B91" i="1"/>
  <c r="P90" i="1"/>
  <c r="K90" i="1"/>
  <c r="B90" i="1"/>
  <c r="P89" i="1"/>
  <c r="B89" i="1"/>
  <c r="P88" i="1"/>
  <c r="B88" i="1"/>
  <c r="P87" i="1"/>
  <c r="K87" i="1"/>
  <c r="B87" i="1"/>
  <c r="P86" i="1"/>
  <c r="K86" i="1"/>
  <c r="B86" i="1"/>
  <c r="P85" i="1"/>
  <c r="B85" i="1"/>
  <c r="P84" i="1"/>
  <c r="K84" i="1"/>
  <c r="B84" i="1"/>
  <c r="P83" i="1"/>
  <c r="B83" i="1"/>
  <c r="P82" i="1"/>
  <c r="K82" i="1"/>
  <c r="B82" i="1"/>
  <c r="P81" i="1"/>
  <c r="K81" i="1"/>
  <c r="B81" i="1"/>
  <c r="P80" i="1"/>
  <c r="B80" i="1"/>
  <c r="P79" i="1"/>
  <c r="K79" i="1"/>
  <c r="B79" i="1"/>
  <c r="P78" i="1"/>
  <c r="B78" i="1"/>
  <c r="AB78" i="1"/>
  <c r="P77" i="1"/>
  <c r="B77" i="1"/>
  <c r="P76" i="1"/>
  <c r="K76" i="1"/>
  <c r="B76" i="1"/>
  <c r="P75" i="1"/>
  <c r="B75" i="1"/>
  <c r="P74" i="1"/>
  <c r="K74" i="1"/>
  <c r="B74" i="1"/>
  <c r="AB74" i="1"/>
  <c r="P73" i="1"/>
  <c r="B73" i="1"/>
  <c r="P72" i="1"/>
  <c r="B72" i="1"/>
  <c r="P71" i="1"/>
  <c r="B71" i="1"/>
  <c r="P70" i="1"/>
  <c r="K70" i="1"/>
  <c r="B70" i="1"/>
  <c r="P69" i="1"/>
  <c r="K69" i="1"/>
  <c r="B69" i="1"/>
  <c r="AB69" i="1"/>
  <c r="AB68" i="1"/>
  <c r="AB67" i="1"/>
  <c r="P66" i="1"/>
  <c r="B66" i="1"/>
  <c r="AB66" i="1"/>
  <c r="AB65" i="1"/>
  <c r="AB64" i="1"/>
  <c r="P63" i="1"/>
  <c r="K63" i="1"/>
  <c r="B63" i="1"/>
  <c r="AB63" i="1"/>
  <c r="P62" i="1"/>
  <c r="K62" i="1"/>
  <c r="B62" i="1"/>
  <c r="P61" i="1"/>
  <c r="K61" i="1"/>
  <c r="B61" i="1"/>
  <c r="P60" i="1"/>
  <c r="B60" i="1"/>
  <c r="P59" i="1"/>
  <c r="K59" i="1"/>
  <c r="B59" i="1"/>
  <c r="AB59" i="1"/>
  <c r="P58" i="1"/>
  <c r="B58" i="1"/>
  <c r="AB58" i="1"/>
  <c r="P57" i="1"/>
  <c r="K57" i="1"/>
  <c r="B57" i="1"/>
  <c r="AB57" i="1"/>
  <c r="P56" i="1"/>
  <c r="B56" i="1"/>
  <c r="AB56" i="1"/>
  <c r="P55" i="1"/>
  <c r="K55" i="1"/>
  <c r="B55" i="1"/>
  <c r="AB55" i="1"/>
  <c r="P54" i="1"/>
  <c r="B54" i="1"/>
  <c r="AB54" i="1"/>
  <c r="P53" i="1"/>
  <c r="B53" i="1"/>
  <c r="AB53" i="1"/>
  <c r="P52" i="1"/>
  <c r="K52" i="1"/>
  <c r="B52" i="1"/>
  <c r="AB52" i="1"/>
  <c r="AB51" i="1"/>
  <c r="P50" i="1"/>
  <c r="K50" i="1"/>
  <c r="B50" i="1"/>
  <c r="AB50" i="1"/>
  <c r="P49" i="1"/>
  <c r="K49" i="1"/>
  <c r="B49" i="1"/>
  <c r="AB49" i="1"/>
  <c r="P48" i="1"/>
  <c r="K48" i="1"/>
  <c r="B48" i="1"/>
  <c r="AB48" i="1"/>
  <c r="P47" i="1"/>
  <c r="B47" i="1"/>
  <c r="P46" i="1"/>
  <c r="K46" i="1"/>
  <c r="B46" i="1"/>
  <c r="P45" i="1"/>
  <c r="K45" i="1"/>
  <c r="B45" i="1"/>
  <c r="P44" i="1"/>
  <c r="B44" i="1"/>
  <c r="P43" i="1"/>
  <c r="B43" i="1"/>
  <c r="AF43" i="1"/>
  <c r="AH45" i="1" s="1"/>
  <c r="P42" i="1"/>
  <c r="B42" i="1"/>
  <c r="AL42" i="1"/>
  <c r="AK42" i="1"/>
  <c r="AD42" i="1"/>
  <c r="AH42" i="1" s="1"/>
  <c r="P41" i="1"/>
  <c r="B41" i="1"/>
  <c r="AL41" i="1"/>
  <c r="AK41" i="1"/>
  <c r="AD41" i="1"/>
  <c r="AH41" i="1" s="1"/>
  <c r="P40" i="1"/>
  <c r="B40" i="1"/>
  <c r="AL40" i="1"/>
  <c r="AK40" i="1"/>
  <c r="AD40" i="1"/>
  <c r="AE40" i="1" s="1"/>
  <c r="P39" i="1"/>
  <c r="K39" i="1"/>
  <c r="B39" i="1"/>
  <c r="AL39" i="1"/>
  <c r="AK39" i="1"/>
  <c r="AD39" i="1"/>
  <c r="AH39" i="1" s="1"/>
  <c r="P38" i="1"/>
  <c r="K38" i="1"/>
  <c r="B38" i="1"/>
  <c r="AL38" i="1"/>
  <c r="AK38" i="1"/>
  <c r="AD38" i="1"/>
  <c r="AH38" i="1" s="1"/>
  <c r="P37" i="1"/>
  <c r="K37" i="1"/>
  <c r="B37" i="1"/>
  <c r="AL37" i="1"/>
  <c r="AK37" i="1"/>
  <c r="AD37" i="1"/>
  <c r="AH37" i="1" s="1"/>
  <c r="P36" i="1"/>
  <c r="K36" i="1"/>
  <c r="B36" i="1"/>
  <c r="AL36" i="1"/>
  <c r="AK36" i="1"/>
  <c r="AD36" i="1"/>
  <c r="AE36" i="1" s="1"/>
  <c r="P35" i="1"/>
  <c r="K35" i="1"/>
  <c r="B35" i="1"/>
  <c r="AL35" i="1"/>
  <c r="AK35" i="1"/>
  <c r="AD35" i="1"/>
  <c r="AE35" i="1" s="1"/>
  <c r="P34" i="1"/>
  <c r="K34" i="1"/>
  <c r="B34" i="1"/>
  <c r="AL34" i="1"/>
  <c r="AK34" i="1"/>
  <c r="AD34" i="1"/>
  <c r="AH34" i="1" s="1"/>
  <c r="P33" i="1"/>
  <c r="B33" i="1"/>
  <c r="AL33" i="1"/>
  <c r="AK33" i="1"/>
  <c r="AD33" i="1"/>
  <c r="AH33" i="1" s="1"/>
  <c r="P32" i="1"/>
  <c r="B32" i="1"/>
  <c r="AL32" i="1"/>
  <c r="AK32" i="1"/>
  <c r="AD32" i="1"/>
  <c r="AE32" i="1" s="1"/>
  <c r="P31" i="1"/>
  <c r="K31" i="1"/>
  <c r="B31" i="1"/>
  <c r="AL31" i="1"/>
  <c r="AK31" i="1"/>
  <c r="AD31" i="1"/>
  <c r="AH31" i="1" s="1"/>
  <c r="P30" i="1"/>
  <c r="K30" i="1"/>
  <c r="B30" i="1"/>
  <c r="AL30" i="1"/>
  <c r="AK30" i="1"/>
  <c r="AD30" i="1"/>
  <c r="AH30" i="1" s="1"/>
  <c r="AL29" i="1"/>
  <c r="AK29" i="1"/>
  <c r="AD29" i="1"/>
  <c r="AH29" i="1" s="1"/>
  <c r="AL28" i="1"/>
  <c r="AK28" i="1"/>
  <c r="AD28" i="1"/>
  <c r="AE28" i="1" s="1"/>
  <c r="P27" i="1"/>
  <c r="B27" i="1"/>
  <c r="AL27" i="1"/>
  <c r="AK27" i="1"/>
  <c r="AD27" i="1"/>
  <c r="AE27" i="1" s="1"/>
  <c r="P26" i="1"/>
  <c r="B26" i="1"/>
  <c r="AL26" i="1"/>
  <c r="AK26" i="1"/>
  <c r="AD26" i="1"/>
  <c r="AH26" i="1" s="1"/>
  <c r="P25" i="1"/>
  <c r="B25" i="1"/>
  <c r="AL25" i="1"/>
  <c r="AD25" i="1"/>
  <c r="P24" i="1"/>
  <c r="B24" i="1"/>
  <c r="AL24" i="1"/>
  <c r="AD24" i="1"/>
  <c r="AG24" i="1" s="1"/>
  <c r="P23" i="1"/>
  <c r="B23" i="1"/>
  <c r="AL23" i="1"/>
  <c r="AK23" i="1"/>
  <c r="AD23" i="1"/>
  <c r="AH23" i="1" s="1"/>
  <c r="P22" i="1"/>
  <c r="B22" i="1"/>
  <c r="AL22" i="1"/>
  <c r="AK22" i="1"/>
  <c r="AD22" i="1"/>
  <c r="AH22" i="1" s="1"/>
  <c r="P21" i="1"/>
  <c r="B21" i="1"/>
  <c r="AL21" i="1"/>
  <c r="AK21" i="1"/>
  <c r="AD21" i="1"/>
  <c r="AH21" i="1" s="1"/>
  <c r="P20" i="1"/>
  <c r="B20" i="1"/>
  <c r="AL20" i="1"/>
  <c r="AK20" i="1"/>
  <c r="AD20" i="1"/>
  <c r="AH20" i="1" s="1"/>
  <c r="P19" i="1"/>
  <c r="B19" i="1"/>
  <c r="AL19" i="1"/>
  <c r="AK19" i="1"/>
  <c r="AD19" i="1"/>
  <c r="AH19" i="1" s="1"/>
  <c r="P18" i="1"/>
  <c r="B18" i="1"/>
  <c r="AL18" i="1"/>
  <c r="AK18" i="1"/>
  <c r="AD18" i="1"/>
  <c r="AH18" i="1" s="1"/>
  <c r="AJ18" i="1" s="1"/>
  <c r="P17" i="1"/>
  <c r="B17" i="1"/>
  <c r="AL17" i="1"/>
  <c r="AK17" i="1"/>
  <c r="AD17" i="1"/>
  <c r="AH17" i="1" s="1"/>
  <c r="P16" i="1"/>
  <c r="B16" i="1"/>
  <c r="AL16" i="1"/>
  <c r="AK16" i="1"/>
  <c r="AD16" i="1"/>
  <c r="AH16" i="1" s="1"/>
  <c r="P15" i="1"/>
  <c r="B15" i="1"/>
  <c r="AL15" i="1"/>
  <c r="AK15" i="1"/>
  <c r="AD15" i="1"/>
  <c r="AH15" i="1" s="1"/>
  <c r="P14" i="1"/>
  <c r="B14" i="1"/>
  <c r="AL14" i="1"/>
  <c r="AK14" i="1"/>
  <c r="AD14" i="1"/>
  <c r="AH14" i="1" s="1"/>
  <c r="P13" i="1"/>
  <c r="B13" i="1"/>
  <c r="AL13" i="1"/>
  <c r="AD13" i="1"/>
  <c r="AH13" i="1" s="1"/>
  <c r="P12" i="1"/>
  <c r="B12" i="1"/>
  <c r="AL12" i="1"/>
  <c r="AK12" i="1"/>
  <c r="AD12" i="1"/>
  <c r="P11" i="1"/>
  <c r="B11" i="1"/>
  <c r="P10" i="1"/>
  <c r="B10" i="1"/>
  <c r="P9" i="1"/>
  <c r="B9" i="1"/>
  <c r="P8" i="1"/>
  <c r="B8" i="1"/>
  <c r="AC7" i="1"/>
  <c r="P7" i="1"/>
  <c r="B7" i="1"/>
  <c r="AC6" i="1"/>
  <c r="P6" i="1"/>
  <c r="B6" i="1"/>
  <c r="AC5" i="1"/>
  <c r="P5" i="1"/>
  <c r="B5" i="1"/>
  <c r="AC4" i="1"/>
  <c r="P4" i="1"/>
  <c r="B4" i="1"/>
  <c r="AC3" i="1"/>
  <c r="P3" i="1"/>
  <c r="B3" i="1"/>
  <c r="AE41" i="1" l="1"/>
  <c r="AB70" i="1"/>
  <c r="AB75" i="1" s="1"/>
  <c r="AB76" i="1" s="1"/>
  <c r="AB60" i="1"/>
  <c r="AJ14" i="1"/>
  <c r="AM14" i="1" s="1"/>
  <c r="AI14" i="1"/>
  <c r="AJ22" i="1"/>
  <c r="AM22" i="1" s="1"/>
  <c r="AI22" i="1"/>
  <c r="AJ15" i="1"/>
  <c r="AM15" i="1" s="1"/>
  <c r="AI15" i="1"/>
  <c r="AJ23" i="1"/>
  <c r="AM23" i="1" s="1"/>
  <c r="AI23" i="1"/>
  <c r="AJ38" i="1"/>
  <c r="AM38" i="1" s="1"/>
  <c r="AI38" i="1"/>
  <c r="AJ16" i="1"/>
  <c r="AM16" i="1" s="1"/>
  <c r="AI16" i="1"/>
  <c r="AJ20" i="1"/>
  <c r="AM20" i="1" s="1"/>
  <c r="AI20" i="1"/>
  <c r="AJ42" i="1"/>
  <c r="AM42" i="1" s="1"/>
  <c r="AI42" i="1"/>
  <c r="AM18" i="1"/>
  <c r="AI18" i="1"/>
  <c r="AJ13" i="1"/>
  <c r="AM13" i="1" s="1"/>
  <c r="AI13" i="1"/>
  <c r="AJ17" i="1"/>
  <c r="AM17" i="1" s="1"/>
  <c r="AI17" i="1"/>
  <c r="AJ21" i="1"/>
  <c r="AM21" i="1" s="1"/>
  <c r="AI21" i="1"/>
  <c r="AJ29" i="1"/>
  <c r="AM29" i="1" s="1"/>
  <c r="AI29" i="1"/>
  <c r="AJ31" i="1"/>
  <c r="AM31" i="1" s="1"/>
  <c r="AI31" i="1"/>
  <c r="AJ33" i="1"/>
  <c r="AM33" i="1" s="1"/>
  <c r="AI33" i="1"/>
  <c r="AJ37" i="1"/>
  <c r="AM37" i="1" s="1"/>
  <c r="AI37" i="1"/>
  <c r="AJ39" i="1"/>
  <c r="AM39" i="1" s="1"/>
  <c r="AI39" i="1"/>
  <c r="AJ41" i="1"/>
  <c r="AM41" i="1" s="1"/>
  <c r="AI41" i="1"/>
  <c r="AJ19" i="1"/>
  <c r="AM19" i="1" s="1"/>
  <c r="AI19" i="1"/>
  <c r="AJ26" i="1"/>
  <c r="AM26" i="1" s="1"/>
  <c r="AI26" i="1"/>
  <c r="AJ30" i="1"/>
  <c r="AM30" i="1" s="1"/>
  <c r="AI30" i="1"/>
  <c r="AJ34" i="1"/>
  <c r="AM34" i="1" s="1"/>
  <c r="AI34" i="1"/>
  <c r="AH35" i="1"/>
  <c r="AE39" i="1"/>
  <c r="AH36" i="1"/>
  <c r="AE29" i="1"/>
  <c r="AH27" i="1"/>
  <c r="AH28" i="1"/>
  <c r="AE31" i="1"/>
  <c r="AE33" i="1"/>
  <c r="AL43" i="1"/>
  <c r="AE13" i="1"/>
  <c r="AE15" i="1"/>
  <c r="AE17" i="1"/>
  <c r="AE19" i="1"/>
  <c r="AE21" i="1"/>
  <c r="AE23" i="1"/>
  <c r="K229" i="1"/>
  <c r="AG25" i="1"/>
  <c r="AH40" i="1"/>
  <c r="AD43" i="1"/>
  <c r="AE12" i="1"/>
  <c r="AE14" i="1"/>
  <c r="AE16" i="1"/>
  <c r="AE18" i="1"/>
  <c r="AE20" i="1"/>
  <c r="AE22" i="1"/>
  <c r="AH32" i="1"/>
  <c r="AE37" i="1"/>
  <c r="P229" i="1"/>
  <c r="AK24" i="1"/>
  <c r="AH24" i="1"/>
  <c r="AJ24" i="1" s="1"/>
  <c r="AE25" i="1"/>
  <c r="AC8" i="1"/>
  <c r="AD6" i="1" s="1"/>
  <c r="AH12" i="1"/>
  <c r="AI12" i="1" s="1"/>
  <c r="AE24" i="1"/>
  <c r="AE26" i="1"/>
  <c r="AE30" i="1"/>
  <c r="AE34" i="1"/>
  <c r="AE38" i="1"/>
  <c r="AE42" i="1"/>
  <c r="AM24" i="1" l="1"/>
  <c r="AJ36" i="1"/>
  <c r="AM36" i="1" s="1"/>
  <c r="AI36" i="1"/>
  <c r="AJ40" i="1"/>
  <c r="AM40" i="1" s="1"/>
  <c r="AI40" i="1"/>
  <c r="AJ28" i="1"/>
  <c r="AM28" i="1" s="1"/>
  <c r="AI28" i="1"/>
  <c r="AJ32" i="1"/>
  <c r="AM32" i="1" s="1"/>
  <c r="AI32" i="1"/>
  <c r="AK25" i="1"/>
  <c r="AK43" i="1" s="1"/>
  <c r="AJ27" i="1"/>
  <c r="AM27" i="1" s="1"/>
  <c r="AI27" i="1"/>
  <c r="AJ35" i="1"/>
  <c r="AM35" i="1" s="1"/>
  <c r="AI35" i="1"/>
  <c r="AI24" i="1"/>
  <c r="AE43" i="1"/>
  <c r="AG43" i="1"/>
  <c r="AH25" i="1"/>
  <c r="AJ25" i="1" s="1"/>
  <c r="AD5" i="1"/>
  <c r="AD3" i="1"/>
  <c r="AD4" i="1"/>
  <c r="AJ12" i="1"/>
  <c r="AD7" i="1"/>
  <c r="AM25" i="1" l="1"/>
  <c r="AM12" i="1"/>
  <c r="AJ43" i="1"/>
  <c r="AI25" i="1"/>
  <c r="AI43" i="1" s="1"/>
  <c r="AH43" i="1"/>
  <c r="AH47" i="1" s="1"/>
  <c r="AM43" i="1" l="1"/>
</calcChain>
</file>

<file path=xl/comments1.xml><?xml version="1.0" encoding="utf-8"?>
<comments xmlns="http://schemas.openxmlformats.org/spreadsheetml/2006/main">
  <authors>
    <author>user</author>
  </authors>
  <commentList>
    <comment ref="AG12" authorId="0">
      <text>
        <r>
          <rPr>
            <b/>
            <sz val="9"/>
            <color indexed="81"/>
            <rFont val="돋움"/>
            <family val="3"/>
            <charset val="129"/>
          </rPr>
          <t>태풍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노루</t>
        </r>
      </text>
    </comment>
  </commentList>
</comments>
</file>

<file path=xl/sharedStrings.xml><?xml version="1.0" encoding="utf-8"?>
<sst xmlns="http://schemas.openxmlformats.org/spreadsheetml/2006/main" count="3906" uniqueCount="638">
  <si>
    <t>연번
(No)</t>
    <phoneticPr fontId="6" type="noConversion"/>
  </si>
  <si>
    <t>선명
(Vessel)</t>
    <phoneticPr fontId="6" type="noConversion"/>
  </si>
  <si>
    <t>선사
(Operator)</t>
    <phoneticPr fontId="6" type="noConversion"/>
  </si>
  <si>
    <t>국적
(Registry)</t>
    <phoneticPr fontId="6" type="noConversion"/>
  </si>
  <si>
    <t>총톤수
(GT)</t>
    <phoneticPr fontId="6" type="noConversion"/>
  </si>
  <si>
    <t>Length
(m)</t>
    <phoneticPr fontId="6" type="noConversion"/>
  </si>
  <si>
    <t>Air
Draft(m)</t>
    <phoneticPr fontId="6" type="noConversion"/>
  </si>
  <si>
    <t>Max Draft(m)</t>
    <phoneticPr fontId="6" type="noConversion"/>
  </si>
  <si>
    <t>예상승객수
(Est.)</t>
    <phoneticPr fontId="4" type="noConversion"/>
  </si>
  <si>
    <t>입항예정일
(ETA)</t>
    <phoneticPr fontId="6" type="noConversion"/>
  </si>
  <si>
    <t>접안시간
(Time)</t>
    <phoneticPr fontId="6" type="noConversion"/>
  </si>
  <si>
    <t>출항예정일
(ETD)</t>
    <phoneticPr fontId="6" type="noConversion"/>
  </si>
  <si>
    <t>이안시간
(Time)</t>
    <phoneticPr fontId="6" type="noConversion"/>
  </si>
  <si>
    <t xml:space="preserve"> 체류시간</t>
    <phoneticPr fontId="4" type="noConversion"/>
  </si>
  <si>
    <t>전항지
(Previous Port)</t>
    <phoneticPr fontId="6" type="noConversion"/>
  </si>
  <si>
    <t>차항지
(Next Port)</t>
    <phoneticPr fontId="6" type="noConversion"/>
  </si>
  <si>
    <t>대리점
(Agent)</t>
    <phoneticPr fontId="4" type="noConversion"/>
  </si>
  <si>
    <t>연락처
(Tel.)</t>
    <phoneticPr fontId="6" type="noConversion"/>
  </si>
  <si>
    <t>선석
(Berth)</t>
    <phoneticPr fontId="6" type="noConversion"/>
  </si>
  <si>
    <t>ETC</t>
    <phoneticPr fontId="4" type="noConversion"/>
  </si>
  <si>
    <t>Berth</t>
    <phoneticPr fontId="6" type="noConversion"/>
  </si>
  <si>
    <t>내용</t>
    <phoneticPr fontId="6" type="noConversion"/>
  </si>
  <si>
    <t>Calling</t>
    <phoneticPr fontId="6" type="noConversion"/>
  </si>
  <si>
    <t>비고</t>
    <phoneticPr fontId="4" type="noConversion"/>
  </si>
  <si>
    <t>Skysea Golden Era</t>
  </si>
  <si>
    <t>Skysea Cruises</t>
  </si>
  <si>
    <t>Malta</t>
  </si>
  <si>
    <t>Jeju Island, Korea</t>
    <phoneticPr fontId="6" type="noConversion"/>
  </si>
  <si>
    <t>FUKUOKA, JAPAN</t>
  </si>
  <si>
    <t>유니해운</t>
    <phoneticPr fontId="6" type="noConversion"/>
  </si>
  <si>
    <t>462-3531</t>
    <phoneticPr fontId="4" type="noConversion"/>
  </si>
  <si>
    <t>손범수</t>
    <phoneticPr fontId="4" type="noConversion"/>
  </si>
  <si>
    <t>BIPT #14</t>
  </si>
  <si>
    <t>Gamman</t>
  </si>
  <si>
    <t>Gamman부두 3번</t>
  </si>
  <si>
    <t>Quantum of the Seas</t>
  </si>
  <si>
    <t>RCI</t>
  </si>
  <si>
    <t>BAHAMAS</t>
  </si>
  <si>
    <t>유니해운</t>
    <phoneticPr fontId="6" type="noConversion"/>
  </si>
  <si>
    <t>462-3531</t>
    <phoneticPr fontId="4" type="noConversion"/>
  </si>
  <si>
    <t>손범수</t>
    <phoneticPr fontId="4" type="noConversion"/>
  </si>
  <si>
    <t>부산항국제여객부두</t>
    <phoneticPr fontId="6" type="noConversion"/>
  </si>
  <si>
    <t>COSTA ATLANTICA</t>
  </si>
  <si>
    <t>Costa cruise</t>
    <phoneticPr fontId="6" type="noConversion"/>
  </si>
  <si>
    <t>Italy</t>
    <phoneticPr fontId="6" type="noConversion"/>
  </si>
  <si>
    <t>Saipan, USA</t>
    <phoneticPr fontId="6" type="noConversion"/>
  </si>
  <si>
    <t>동방선박</t>
    <phoneticPr fontId="6" type="noConversion"/>
  </si>
  <si>
    <t>463-0511</t>
    <phoneticPr fontId="6" type="noConversion"/>
  </si>
  <si>
    <t>유해순</t>
    <phoneticPr fontId="4" type="noConversion"/>
  </si>
  <si>
    <t>BIPT #1</t>
  </si>
  <si>
    <t>부산항국제여객부두</t>
    <phoneticPr fontId="6" type="noConversion"/>
  </si>
  <si>
    <t>Nagasaki, Japan</t>
    <phoneticPr fontId="6" type="noConversion"/>
  </si>
  <si>
    <t>유니해운</t>
    <phoneticPr fontId="6" type="noConversion"/>
  </si>
  <si>
    <t>462-3531</t>
    <phoneticPr fontId="4" type="noConversion"/>
  </si>
  <si>
    <t>손범수</t>
    <phoneticPr fontId="4" type="noConversion"/>
  </si>
  <si>
    <t>BIPT #2</t>
    <phoneticPr fontId="4" type="noConversion"/>
  </si>
  <si>
    <t>Celebrity Millenium</t>
  </si>
  <si>
    <t>Celebrity Cruises</t>
  </si>
  <si>
    <t>Taipei (Keelung), Taiwan</t>
    <phoneticPr fontId="6" type="noConversion"/>
  </si>
  <si>
    <t>Holding</t>
    <phoneticPr fontId="4" type="noConversion"/>
  </si>
  <si>
    <t>미정</t>
    <phoneticPr fontId="4" type="noConversion"/>
  </si>
  <si>
    <t>MSC Lirica</t>
    <phoneticPr fontId="6" type="noConversion"/>
  </si>
  <si>
    <t>MSC</t>
    <phoneticPr fontId="6" type="noConversion"/>
  </si>
  <si>
    <t>Switzerland</t>
  </si>
  <si>
    <t>Tianjin, China</t>
    <phoneticPr fontId="4" type="noConversion"/>
  </si>
  <si>
    <t>해리해운</t>
    <phoneticPr fontId="6" type="noConversion"/>
  </si>
  <si>
    <t>442-4061</t>
    <phoneticPr fontId="6" type="noConversion"/>
  </si>
  <si>
    <t>한동일</t>
    <phoneticPr fontId="4" type="noConversion"/>
  </si>
  <si>
    <t>합계</t>
    <phoneticPr fontId="6" type="noConversion"/>
  </si>
  <si>
    <t>COSTA FORTUNA</t>
    <phoneticPr fontId="13" type="noConversion"/>
  </si>
  <si>
    <t>Costa cruise</t>
    <phoneticPr fontId="6" type="noConversion"/>
  </si>
  <si>
    <t>Italy</t>
    <phoneticPr fontId="6" type="noConversion"/>
  </si>
  <si>
    <t>Jeju Island, Korea</t>
    <phoneticPr fontId="6" type="noConversion"/>
  </si>
  <si>
    <t>동방선박</t>
    <phoneticPr fontId="6" type="noConversion"/>
  </si>
  <si>
    <t>463-0511</t>
    <phoneticPr fontId="6" type="noConversion"/>
  </si>
  <si>
    <t>유해순</t>
    <phoneticPr fontId="4" type="noConversion"/>
  </si>
  <si>
    <t>BIPT #14</t>
    <phoneticPr fontId="4" type="noConversion"/>
  </si>
  <si>
    <t>Glory Seas</t>
    <phoneticPr fontId="4" type="noConversion"/>
  </si>
  <si>
    <t>Diamond Cruise</t>
    <phoneticPr fontId="4" type="noConversion"/>
  </si>
  <si>
    <t>Malta</t>
    <phoneticPr fontId="4" type="noConversion"/>
  </si>
  <si>
    <t>Qingdao,China</t>
    <phoneticPr fontId="4" type="noConversion"/>
  </si>
  <si>
    <t>Shimonoseki, Japan</t>
    <phoneticPr fontId="4" type="noConversion"/>
  </si>
  <si>
    <t>윌헴슨협운</t>
    <phoneticPr fontId="6" type="noConversion"/>
  </si>
  <si>
    <t>711-0731</t>
    <phoneticPr fontId="6" type="noConversion"/>
  </si>
  <si>
    <t>마상곤</t>
    <phoneticPr fontId="4" type="noConversion"/>
  </si>
  <si>
    <t>구분</t>
    <phoneticPr fontId="6" type="noConversion"/>
  </si>
  <si>
    <t>취소
(3.17~12.31)</t>
    <phoneticPr fontId="4" type="noConversion"/>
  </si>
  <si>
    <t>잔여항차</t>
    <phoneticPr fontId="4" type="noConversion"/>
  </si>
  <si>
    <t>Sapphire Princess</t>
  </si>
  <si>
    <t>Princess Cruises</t>
  </si>
  <si>
    <t>British</t>
  </si>
  <si>
    <t>Jeju Island, Korea</t>
  </si>
  <si>
    <t>Hakata, Japan</t>
    <phoneticPr fontId="4" type="noConversion"/>
  </si>
  <si>
    <t>협성해운</t>
    <phoneticPr fontId="6" type="noConversion"/>
  </si>
  <si>
    <t>463-1451</t>
    <phoneticPr fontId="6" type="noConversion"/>
  </si>
  <si>
    <t>백창영</t>
    <phoneticPr fontId="4" type="noConversion"/>
  </si>
  <si>
    <t>Gamman</t>
    <phoneticPr fontId="4" type="noConversion"/>
  </si>
  <si>
    <t>Costa Neo-romantica</t>
    <phoneticPr fontId="6" type="noConversion"/>
  </si>
  <si>
    <t>COSTA FORTUNA</t>
    <phoneticPr fontId="13" type="noConversion"/>
  </si>
  <si>
    <t>FUKUOKA, JAPAN</t>
    <phoneticPr fontId="4" type="noConversion"/>
  </si>
  <si>
    <t>BIPT #14</t>
    <phoneticPr fontId="4" type="noConversion"/>
  </si>
  <si>
    <t>MSC Lirica</t>
    <phoneticPr fontId="6" type="noConversion"/>
  </si>
  <si>
    <t>MSC</t>
    <phoneticPr fontId="6" type="noConversion"/>
  </si>
  <si>
    <t>Nagasaki, Japan</t>
    <phoneticPr fontId="6" type="noConversion"/>
  </si>
  <si>
    <t>해리해운</t>
    <phoneticPr fontId="6" type="noConversion"/>
  </si>
  <si>
    <t>442-4061</t>
    <phoneticPr fontId="6" type="noConversion"/>
  </si>
  <si>
    <t>한동일</t>
    <phoneticPr fontId="4" type="noConversion"/>
  </si>
  <si>
    <t>Jeju Island, Korea</t>
    <phoneticPr fontId="6" type="noConversion"/>
  </si>
  <si>
    <t>협성해운</t>
    <phoneticPr fontId="6" type="noConversion"/>
  </si>
  <si>
    <t>463-1451</t>
    <phoneticPr fontId="6" type="noConversion"/>
  </si>
  <si>
    <t>백창영</t>
    <phoneticPr fontId="4" type="noConversion"/>
  </si>
  <si>
    <t>SKYSEA GOLDEN ERA</t>
    <phoneticPr fontId="6" type="noConversion"/>
  </si>
  <si>
    <t>COSTA ATLANTICA</t>
    <phoneticPr fontId="4" type="noConversion"/>
  </si>
  <si>
    <t>동방선박</t>
    <phoneticPr fontId="6" type="noConversion"/>
  </si>
  <si>
    <t>463-0511</t>
    <phoneticPr fontId="6" type="noConversion"/>
  </si>
  <si>
    <t>Ovation of the Seas</t>
  </si>
  <si>
    <t>HAKATA, JAPAN</t>
    <phoneticPr fontId="4" type="noConversion"/>
  </si>
  <si>
    <t>Mariner of the Seas</t>
    <phoneticPr fontId="6" type="noConversion"/>
  </si>
  <si>
    <t>MSC Lirica</t>
    <phoneticPr fontId="6" type="noConversion"/>
  </si>
  <si>
    <t>Tianjin, China</t>
    <phoneticPr fontId="4" type="noConversion"/>
  </si>
  <si>
    <t>Diamond Princess</t>
  </si>
  <si>
    <t>462-3531</t>
    <phoneticPr fontId="4" type="noConversion"/>
  </si>
  <si>
    <t>Costa Victoria</t>
    <phoneticPr fontId="6" type="noConversion"/>
  </si>
  <si>
    <t>Costa Fortuna</t>
  </si>
  <si>
    <t>Majestic Princess</t>
    <phoneticPr fontId="6" type="noConversion"/>
  </si>
  <si>
    <t>Celebrity Millenium</t>
    <phoneticPr fontId="6" type="noConversion"/>
  </si>
  <si>
    <t>Costa Atlantica</t>
  </si>
  <si>
    <t>COSTA FORTUNA</t>
    <phoneticPr fontId="13" type="noConversion"/>
  </si>
  <si>
    <t>Costa cruise</t>
    <phoneticPr fontId="6" type="noConversion"/>
  </si>
  <si>
    <t>Italy</t>
    <phoneticPr fontId="6" type="noConversion"/>
  </si>
  <si>
    <t>유해순</t>
    <phoneticPr fontId="4" type="noConversion"/>
  </si>
  <si>
    <t>BIPT #14</t>
    <phoneticPr fontId="4" type="noConversion"/>
  </si>
  <si>
    <t>Costa Serena</t>
  </si>
  <si>
    <t>Arcadia</t>
  </si>
  <si>
    <t>P&amp;O Cruises</t>
  </si>
  <si>
    <t>Bermuda</t>
  </si>
  <si>
    <t>Nagasaki, Japan</t>
  </si>
  <si>
    <t>Shanghai, China</t>
  </si>
  <si>
    <t>Norwegian Joy</t>
    <phoneticPr fontId="6" type="noConversion"/>
  </si>
  <si>
    <t>L'austral</t>
    <phoneticPr fontId="6" type="noConversion"/>
  </si>
  <si>
    <t>FUKUOKA, JAPAN</t>
    <phoneticPr fontId="4" type="noConversion"/>
  </si>
  <si>
    <t>Glory Seas</t>
    <phoneticPr fontId="4" type="noConversion"/>
  </si>
  <si>
    <t>Queen Elizabeth</t>
  </si>
  <si>
    <t>Cunard</t>
  </si>
  <si>
    <t>Kagoshima, Japan</t>
  </si>
  <si>
    <t>Hiroshima, Japan</t>
    <phoneticPr fontId="6" type="noConversion"/>
  </si>
  <si>
    <t>3번</t>
    <phoneticPr fontId="4" type="noConversion"/>
  </si>
  <si>
    <t>Asuka Ⅱ</t>
    <phoneticPr fontId="6" type="noConversion"/>
  </si>
  <si>
    <t>Jeju Island, South Korea</t>
  </si>
  <si>
    <t>Silver Shadow</t>
    <phoneticPr fontId="6" type="noConversion"/>
  </si>
  <si>
    <t>Kumamoto, Japan</t>
  </si>
  <si>
    <t>Queen Mary 2</t>
    <phoneticPr fontId="6" type="noConversion"/>
  </si>
  <si>
    <t>Shanghai, China</t>
    <phoneticPr fontId="6" type="noConversion"/>
  </si>
  <si>
    <t>Dawn Princess</t>
    <phoneticPr fontId="6" type="noConversion"/>
  </si>
  <si>
    <t>Queen Mary 2</t>
  </si>
  <si>
    <t>The World</t>
    <phoneticPr fontId="6" type="noConversion"/>
  </si>
  <si>
    <t>Bahamas</t>
    <phoneticPr fontId="6" type="noConversion"/>
  </si>
  <si>
    <t>kanazawa,Japan</t>
    <phoneticPr fontId="6" type="noConversion"/>
  </si>
  <si>
    <t>BIPT #2</t>
    <phoneticPr fontId="4" type="noConversion"/>
  </si>
  <si>
    <t>1박2일 (Overnight)</t>
    <phoneticPr fontId="6" type="noConversion"/>
  </si>
  <si>
    <t>Pacific Venus</t>
    <phoneticPr fontId="6" type="noConversion"/>
  </si>
  <si>
    <t>Fukuoka, Japan</t>
  </si>
  <si>
    <t>Gamman</t>
    <phoneticPr fontId="4" type="noConversion"/>
  </si>
  <si>
    <t>Seabourn Sojourn</t>
  </si>
  <si>
    <t>Seven Seas Voyager</t>
    <phoneticPr fontId="6" type="noConversion"/>
  </si>
  <si>
    <t>Costa Serena</t>
    <phoneticPr fontId="6" type="noConversion"/>
  </si>
  <si>
    <t>Fukuoka, Japan</t>
    <phoneticPr fontId="6" type="noConversion"/>
  </si>
  <si>
    <t>The world</t>
    <phoneticPr fontId="6" type="noConversion"/>
  </si>
  <si>
    <t>Bremen</t>
    <phoneticPr fontId="6" type="noConversion"/>
  </si>
  <si>
    <t>Chinese Taishan</t>
    <phoneticPr fontId="4" type="noConversion"/>
  </si>
  <si>
    <t>Compagnie du ponant</t>
    <phoneticPr fontId="6" type="noConversion"/>
  </si>
  <si>
    <t>France</t>
    <phoneticPr fontId="6" type="noConversion"/>
  </si>
  <si>
    <t>CMA CGM</t>
    <phoneticPr fontId="6" type="noConversion"/>
  </si>
  <si>
    <t>김영휘</t>
    <phoneticPr fontId="4" type="noConversion"/>
  </si>
  <si>
    <t>Ocean Dream</t>
    <phoneticPr fontId="4" type="noConversion"/>
  </si>
  <si>
    <t>Dawn Princess</t>
  </si>
  <si>
    <t>Maizuru, Japan</t>
    <phoneticPr fontId="6" type="noConversion"/>
  </si>
  <si>
    <t>EUROPA</t>
    <phoneticPr fontId="6" type="noConversion"/>
  </si>
  <si>
    <t>EUROPA</t>
    <phoneticPr fontId="4" type="noConversion"/>
  </si>
  <si>
    <t>Hapag-Lloyd</t>
    <phoneticPr fontId="6" type="noConversion"/>
  </si>
  <si>
    <t>Nassau</t>
    <phoneticPr fontId="6" type="noConversion"/>
  </si>
  <si>
    <t>TTL Pax. (Est.)</t>
    <phoneticPr fontId="4" type="noConversion"/>
  </si>
  <si>
    <t>Seabourn Sojourn</t>
    <phoneticPr fontId="6" type="noConversion"/>
  </si>
  <si>
    <t>HAL</t>
    <phoneticPr fontId="6" type="noConversion"/>
  </si>
  <si>
    <t>Nassau</t>
    <phoneticPr fontId="6" type="noConversion"/>
  </si>
  <si>
    <t>Fukuoka, Japan</t>
    <phoneticPr fontId="6" type="noConversion"/>
  </si>
  <si>
    <t>Incheon, Korea</t>
    <phoneticPr fontId="6" type="noConversion"/>
  </si>
  <si>
    <t>협성해운</t>
    <phoneticPr fontId="6" type="noConversion"/>
  </si>
  <si>
    <t>463-1451</t>
    <phoneticPr fontId="6" type="noConversion"/>
  </si>
  <si>
    <t>백창영</t>
    <phoneticPr fontId="4" type="noConversion"/>
  </si>
  <si>
    <t>Gamman</t>
    <phoneticPr fontId="4" type="noConversion"/>
  </si>
  <si>
    <t>JCL</t>
    <phoneticPr fontId="6" type="noConversion"/>
  </si>
  <si>
    <t>Japan</t>
    <phoneticPr fontId="6" type="noConversion"/>
  </si>
  <si>
    <t>Hakata, Japan, Japan</t>
  </si>
  <si>
    <t>Month</t>
    <phoneticPr fontId="6" type="noConversion"/>
  </si>
  <si>
    <t>Calling</t>
    <phoneticPr fontId="6" type="noConversion"/>
  </si>
  <si>
    <t>Mariner of the Seas</t>
  </si>
  <si>
    <t>Jeju Island, South Korea</t>
    <phoneticPr fontId="6" type="noConversion"/>
  </si>
  <si>
    <t>Kumamoto, Japan</t>
    <phoneticPr fontId="6" type="noConversion"/>
  </si>
  <si>
    <t>Chinese Taishan</t>
    <phoneticPr fontId="6" type="noConversion"/>
  </si>
  <si>
    <t>Skysea Cruises</t>
    <phoneticPr fontId="6" type="noConversion"/>
  </si>
  <si>
    <t>Sapphire Princess</t>
    <phoneticPr fontId="4" type="noConversion"/>
  </si>
  <si>
    <t>Yokohama, Japan</t>
  </si>
  <si>
    <t>Sakaiminato, Japan</t>
    <phoneticPr fontId="6" type="noConversion"/>
  </si>
  <si>
    <t>Shimonoseki, Japan</t>
    <phoneticPr fontId="4" type="noConversion"/>
  </si>
  <si>
    <t>NYK CRUISE</t>
    <phoneticPr fontId="6" type="noConversion"/>
  </si>
  <si>
    <t>NYK</t>
  </si>
  <si>
    <t>660-8820</t>
    <phoneticPr fontId="6" type="noConversion"/>
  </si>
  <si>
    <t>장철순</t>
    <phoneticPr fontId="4" type="noConversion"/>
  </si>
  <si>
    <t>Celebrity Cruises</t>
    <phoneticPr fontId="6" type="noConversion"/>
  </si>
  <si>
    <t>Malta</t>
    <phoneticPr fontId="6" type="noConversion"/>
  </si>
  <si>
    <t>462-3531</t>
    <phoneticPr fontId="6" type="noConversion"/>
  </si>
  <si>
    <t>RCI</t>
    <phoneticPr fontId="6" type="noConversion"/>
  </si>
  <si>
    <t>계</t>
    <phoneticPr fontId="6" type="noConversion"/>
  </si>
  <si>
    <t>Date</t>
    <phoneticPr fontId="6" type="noConversion"/>
  </si>
  <si>
    <t>Silver Sea Cruise</t>
    <phoneticPr fontId="6" type="noConversion"/>
  </si>
  <si>
    <t>Reverting</t>
    <phoneticPr fontId="6" type="noConversion"/>
  </si>
  <si>
    <t>아스트로해운</t>
    <phoneticPr fontId="6" type="noConversion"/>
  </si>
  <si>
    <t>462-0741</t>
    <phoneticPr fontId="6" type="noConversion"/>
  </si>
  <si>
    <t>장청용</t>
    <phoneticPr fontId="4" type="noConversion"/>
  </si>
  <si>
    <t>Sakaiminato, Japan</t>
  </si>
  <si>
    <t>모항(Turn Around)</t>
    <phoneticPr fontId="4" type="noConversion"/>
  </si>
  <si>
    <t>Costa Neo-romantica</t>
    <phoneticPr fontId="6" type="noConversion"/>
  </si>
  <si>
    <t>Costa cruise</t>
    <phoneticPr fontId="6" type="noConversion"/>
  </si>
  <si>
    <t>Italy</t>
    <phoneticPr fontId="6" type="noConversion"/>
  </si>
  <si>
    <t>Sakaiminato, Japan</t>
    <phoneticPr fontId="6" type="noConversion"/>
  </si>
  <si>
    <t>동방선박</t>
    <phoneticPr fontId="6" type="noConversion"/>
  </si>
  <si>
    <t>463-0511</t>
    <phoneticPr fontId="6" type="noConversion"/>
  </si>
  <si>
    <t>유해순</t>
    <phoneticPr fontId="4" type="noConversion"/>
  </si>
  <si>
    <t>유니해운</t>
    <phoneticPr fontId="6" type="noConversion"/>
  </si>
  <si>
    <t>462-3531</t>
    <phoneticPr fontId="4" type="noConversion"/>
  </si>
  <si>
    <t>손범수</t>
    <phoneticPr fontId="4" type="noConversion"/>
  </si>
  <si>
    <t>BIPT #14</t>
    <phoneticPr fontId="4" type="noConversion"/>
  </si>
  <si>
    <t>모항(Turn Around)</t>
    <phoneticPr fontId="4" type="noConversion"/>
  </si>
  <si>
    <t>Beijing (Tianjin), China</t>
  </si>
  <si>
    <t>계</t>
    <phoneticPr fontId="6" type="noConversion"/>
  </si>
  <si>
    <t>MSC Lirica</t>
    <phoneticPr fontId="6" type="noConversion"/>
  </si>
  <si>
    <t>MSC</t>
    <phoneticPr fontId="6" type="noConversion"/>
  </si>
  <si>
    <t>FUKUOKA, JAPAN</t>
    <phoneticPr fontId="4" type="noConversion"/>
  </si>
  <si>
    <t>Tianjin, China</t>
    <phoneticPr fontId="4" type="noConversion"/>
  </si>
  <si>
    <t>해리해운</t>
    <phoneticPr fontId="6" type="noConversion"/>
  </si>
  <si>
    <t>442-4061</t>
    <phoneticPr fontId="6" type="noConversion"/>
  </si>
  <si>
    <t>한동일</t>
    <phoneticPr fontId="4" type="noConversion"/>
  </si>
  <si>
    <t>Air Draught</t>
    <phoneticPr fontId="6" type="noConversion"/>
  </si>
  <si>
    <t>Calling</t>
    <phoneticPr fontId="6" type="noConversion"/>
  </si>
  <si>
    <t>Bremen</t>
    <phoneticPr fontId="6" type="noConversion"/>
  </si>
  <si>
    <t>Hapag-Lloyd</t>
    <phoneticPr fontId="6" type="noConversion"/>
  </si>
  <si>
    <t>60m 초과</t>
    <phoneticPr fontId="6" type="noConversion"/>
  </si>
  <si>
    <t>60m 미만</t>
    <phoneticPr fontId="6" type="noConversion"/>
  </si>
  <si>
    <t>Costa Victoria</t>
    <phoneticPr fontId="6" type="noConversion"/>
  </si>
  <si>
    <t>Sokcho, Korea</t>
    <phoneticPr fontId="4" type="noConversion"/>
  </si>
  <si>
    <t>L'austral</t>
    <phoneticPr fontId="6" type="noConversion"/>
  </si>
  <si>
    <t>Compagnie du ponant</t>
    <phoneticPr fontId="6" type="noConversion"/>
  </si>
  <si>
    <t>France</t>
    <phoneticPr fontId="6" type="noConversion"/>
  </si>
  <si>
    <t>CMA CGM</t>
    <phoneticPr fontId="6" type="noConversion"/>
  </si>
  <si>
    <t>김영휘</t>
    <phoneticPr fontId="4" type="noConversion"/>
  </si>
  <si>
    <t>Over 311m</t>
    <phoneticPr fontId="6" type="noConversion"/>
  </si>
  <si>
    <t>Sakaiminato, Japan</t>
    <phoneticPr fontId="4" type="noConversion"/>
  </si>
  <si>
    <t>Nagasaki, Japan</t>
    <phoneticPr fontId="6" type="noConversion"/>
  </si>
  <si>
    <t>Jeju Island, South Korea</t>
    <phoneticPr fontId="6" type="noConversion"/>
  </si>
  <si>
    <t>유니해운</t>
    <phoneticPr fontId="6" type="noConversion"/>
  </si>
  <si>
    <t>462-3531</t>
    <phoneticPr fontId="4" type="noConversion"/>
  </si>
  <si>
    <t>손범수</t>
    <phoneticPr fontId="4" type="noConversion"/>
  </si>
  <si>
    <t>Gamman</t>
    <phoneticPr fontId="4" type="noConversion"/>
  </si>
  <si>
    <t>Fukuoka, Japan</t>
    <phoneticPr fontId="6" type="noConversion"/>
  </si>
  <si>
    <t>Costa Neo-romantica</t>
    <phoneticPr fontId="6" type="noConversion"/>
  </si>
  <si>
    <t>Costa cruise</t>
    <phoneticPr fontId="6" type="noConversion"/>
  </si>
  <si>
    <t>Italy</t>
    <phoneticPr fontId="6" type="noConversion"/>
  </si>
  <si>
    <t>Sakaiminato, Japan</t>
    <phoneticPr fontId="6" type="noConversion"/>
  </si>
  <si>
    <t>동방선박</t>
    <phoneticPr fontId="6" type="noConversion"/>
  </si>
  <si>
    <t>463-0511</t>
    <phoneticPr fontId="6" type="noConversion"/>
  </si>
  <si>
    <t>유해순</t>
    <phoneticPr fontId="4" type="noConversion"/>
  </si>
  <si>
    <t>BIPT #14</t>
    <phoneticPr fontId="4" type="noConversion"/>
  </si>
  <si>
    <t>Beijing (Tianjin), China</t>
    <phoneticPr fontId="6" type="noConversion"/>
  </si>
  <si>
    <t>Kobe, Japan</t>
    <phoneticPr fontId="6" type="noConversion"/>
  </si>
  <si>
    <t>협성해운</t>
    <phoneticPr fontId="6" type="noConversion"/>
  </si>
  <si>
    <t>463-1451</t>
    <phoneticPr fontId="6" type="noConversion"/>
  </si>
  <si>
    <t>백창영</t>
    <phoneticPr fontId="4" type="noConversion"/>
  </si>
  <si>
    <t>MSC Lirica</t>
    <phoneticPr fontId="6" type="noConversion"/>
  </si>
  <si>
    <t>MSC</t>
    <phoneticPr fontId="6" type="noConversion"/>
  </si>
  <si>
    <t>Tianjin, China</t>
    <phoneticPr fontId="4" type="noConversion"/>
  </si>
  <si>
    <t>해리해운</t>
    <phoneticPr fontId="6" type="noConversion"/>
  </si>
  <si>
    <t>442-4061</t>
    <phoneticPr fontId="6" type="noConversion"/>
  </si>
  <si>
    <t>한동일</t>
    <phoneticPr fontId="4" type="noConversion"/>
  </si>
  <si>
    <t>Costa Victoria</t>
    <phoneticPr fontId="6" type="noConversion"/>
  </si>
  <si>
    <t>Akita, Japan</t>
    <phoneticPr fontId="4" type="noConversion"/>
  </si>
  <si>
    <t>Sokcho, Korea</t>
    <phoneticPr fontId="4" type="noConversion"/>
  </si>
  <si>
    <t>모항(Turn Around)</t>
    <phoneticPr fontId="4" type="noConversion"/>
  </si>
  <si>
    <t>COSTA FORTUNA</t>
    <phoneticPr fontId="13" type="noConversion"/>
  </si>
  <si>
    <t>Sokcho, Korea</t>
    <phoneticPr fontId="6" type="noConversion"/>
  </si>
  <si>
    <t>463-05-11</t>
    <phoneticPr fontId="6" type="noConversion"/>
  </si>
  <si>
    <t>Kumamoto, Japan</t>
    <phoneticPr fontId="6" type="noConversion"/>
  </si>
  <si>
    <t>Maizuru, Japan</t>
    <phoneticPr fontId="6" type="noConversion"/>
  </si>
  <si>
    <t>Glory Seas</t>
    <phoneticPr fontId="4" type="noConversion"/>
  </si>
  <si>
    <t>Diamond Cruise</t>
    <phoneticPr fontId="4" type="noConversion"/>
  </si>
  <si>
    <t>Malta</t>
    <phoneticPr fontId="4" type="noConversion"/>
  </si>
  <si>
    <t>윌헴슨협운</t>
    <phoneticPr fontId="6" type="noConversion"/>
  </si>
  <si>
    <t>711-0731</t>
    <phoneticPr fontId="6" type="noConversion"/>
  </si>
  <si>
    <t>마상곤</t>
    <phoneticPr fontId="4" type="noConversion"/>
  </si>
  <si>
    <t>FUKUOKA, JAPAN</t>
    <phoneticPr fontId="4" type="noConversion"/>
  </si>
  <si>
    <t>Beijing, China</t>
    <phoneticPr fontId="6" type="noConversion"/>
  </si>
  <si>
    <t>Shanghai, China</t>
    <phoneticPr fontId="6" type="noConversion"/>
  </si>
  <si>
    <t>Shimonoseki, Japan</t>
    <phoneticPr fontId="4" type="noConversion"/>
  </si>
  <si>
    <t>Quantum of the Seas</t>
    <phoneticPr fontId="4" type="noConversion"/>
  </si>
  <si>
    <t>Ovation of the Seas</t>
    <phoneticPr fontId="4" type="noConversion"/>
  </si>
  <si>
    <t>462-3531</t>
    <phoneticPr fontId="6" type="noConversion"/>
  </si>
  <si>
    <t>Mariner of the Seas</t>
    <phoneticPr fontId="6" type="noConversion"/>
  </si>
  <si>
    <t>RCI</t>
    <phoneticPr fontId="6" type="noConversion"/>
  </si>
  <si>
    <t xml:space="preserve"> </t>
    <phoneticPr fontId="6" type="noConversion"/>
  </si>
  <si>
    <t>Nagasaki, Japan</t>
    <phoneticPr fontId="4" type="noConversion"/>
  </si>
  <si>
    <t>Kagoshima, Japan</t>
    <phoneticPr fontId="4" type="noConversion"/>
  </si>
  <si>
    <t>Hakodate, Japan</t>
    <phoneticPr fontId="6" type="noConversion"/>
  </si>
  <si>
    <t>Majestic Princess</t>
    <phoneticPr fontId="6" type="noConversion"/>
  </si>
  <si>
    <t>Princess Cruises</t>
    <phoneticPr fontId="6" type="noConversion"/>
  </si>
  <si>
    <t>Kanazawa, Japan</t>
    <phoneticPr fontId="6" type="noConversion"/>
  </si>
  <si>
    <t>Costa Victoria</t>
    <phoneticPr fontId="6" type="noConversion"/>
  </si>
  <si>
    <t>Costa cruise</t>
    <phoneticPr fontId="6" type="noConversion"/>
  </si>
  <si>
    <t>Italy</t>
    <phoneticPr fontId="6" type="noConversion"/>
  </si>
  <si>
    <t>Maizuru, Japan</t>
    <phoneticPr fontId="6" type="noConversion"/>
  </si>
  <si>
    <t>Tokyo, Japan</t>
    <phoneticPr fontId="4" type="noConversion"/>
  </si>
  <si>
    <t>동방선박</t>
    <phoneticPr fontId="6" type="noConversion"/>
  </si>
  <si>
    <t>463-0511</t>
    <phoneticPr fontId="6" type="noConversion"/>
  </si>
  <si>
    <t>유해순</t>
    <phoneticPr fontId="4" type="noConversion"/>
  </si>
  <si>
    <t>BIPT #14</t>
    <phoneticPr fontId="4" type="noConversion"/>
  </si>
  <si>
    <t>Cheju</t>
    <phoneticPr fontId="6" type="noConversion"/>
  </si>
  <si>
    <t>Shanghai (Baoshan)</t>
    <phoneticPr fontId="6" type="noConversion"/>
  </si>
  <si>
    <t>Costa Neo-romantica</t>
    <phoneticPr fontId="6" type="noConversion"/>
  </si>
  <si>
    <t>Aomori, Japan</t>
    <phoneticPr fontId="6" type="noConversion"/>
  </si>
  <si>
    <t>Fukuoka,Japan</t>
    <phoneticPr fontId="4" type="noConversion"/>
  </si>
  <si>
    <t>Peace Boat</t>
    <phoneticPr fontId="4" type="noConversion"/>
  </si>
  <si>
    <t>Panama</t>
    <phoneticPr fontId="4" type="noConversion"/>
  </si>
  <si>
    <t>Sakaiminato, Japan</t>
    <phoneticPr fontId="4" type="noConversion"/>
  </si>
  <si>
    <t>Kobe, Japan</t>
    <phoneticPr fontId="4" type="noConversion"/>
  </si>
  <si>
    <t>BIPT #1</t>
    <phoneticPr fontId="4" type="noConversion"/>
  </si>
  <si>
    <t xml:space="preserve"> 동방선박</t>
    <phoneticPr fontId="6" type="noConversion"/>
  </si>
  <si>
    <t>Komatsushima, Japan</t>
    <phoneticPr fontId="4" type="noConversion"/>
  </si>
  <si>
    <t>Sokcho, Japan</t>
    <phoneticPr fontId="6" type="noConversion"/>
  </si>
  <si>
    <t>Skysea Golden Era</t>
    <phoneticPr fontId="6" type="noConversion"/>
  </si>
  <si>
    <t>Princess Cruises</t>
    <phoneticPr fontId="6" type="noConversion"/>
  </si>
  <si>
    <t>NCL</t>
  </si>
  <si>
    <t>BAHAMA</t>
    <phoneticPr fontId="6" type="noConversion"/>
  </si>
  <si>
    <t>Tianjin, China</t>
    <phoneticPr fontId="6" type="noConversion"/>
  </si>
  <si>
    <t>윌헴슨협운</t>
    <phoneticPr fontId="6" type="noConversion"/>
  </si>
  <si>
    <t>711-0731</t>
    <phoneticPr fontId="6" type="noConversion"/>
  </si>
  <si>
    <t>마상곤</t>
    <phoneticPr fontId="4" type="noConversion"/>
  </si>
  <si>
    <t>Cheju</t>
    <phoneticPr fontId="4" type="noConversion"/>
  </si>
  <si>
    <t>Dalian, China</t>
    <phoneticPr fontId="4" type="noConversion"/>
  </si>
  <si>
    <t>Sokcho, Korea</t>
    <phoneticPr fontId="6" type="noConversion"/>
  </si>
  <si>
    <t>Quantum of the Seas</t>
    <phoneticPr fontId="4" type="noConversion"/>
  </si>
  <si>
    <t>COSTA ATLANTICA</t>
    <phoneticPr fontId="13" type="noConversion"/>
  </si>
  <si>
    <t>Majestic Princess</t>
  </si>
  <si>
    <t>Aomori, Japan</t>
  </si>
  <si>
    <t>SASEBO, JAPAN</t>
  </si>
  <si>
    <t>Kitakyushu, Japan</t>
    <phoneticPr fontId="6" type="noConversion"/>
  </si>
  <si>
    <t>Taipei (Keelung)</t>
    <phoneticPr fontId="6" type="noConversion"/>
  </si>
  <si>
    <t>Sasebo, Japan</t>
    <phoneticPr fontId="6" type="noConversion"/>
  </si>
  <si>
    <t>Asuka Ⅱ</t>
  </si>
  <si>
    <t>Japan</t>
  </si>
  <si>
    <t>Hakata, Japan</t>
  </si>
  <si>
    <t>Bermuda</t>
    <phoneticPr fontId="6" type="noConversion"/>
  </si>
  <si>
    <t>Quantum of the Seas</t>
    <phoneticPr fontId="6" type="noConversion"/>
  </si>
  <si>
    <t>Regent Seven seas</t>
    <phoneticPr fontId="6" type="noConversion"/>
  </si>
  <si>
    <t>NCL</t>
    <phoneticPr fontId="6" type="noConversion"/>
  </si>
  <si>
    <t>2번</t>
    <phoneticPr fontId="4" type="noConversion"/>
  </si>
  <si>
    <t xml:space="preserve"> 2017년 부산항 크루즈선 입항 계획 (2017yr. Busan Port Cruise Ship Berth Allocation Plan)</t>
    <phoneticPr fontId="4" type="noConversion"/>
  </si>
  <si>
    <t>BIPT #1</t>
    <phoneticPr fontId="4" type="noConversion"/>
  </si>
  <si>
    <t>BIPT #1</t>
    <phoneticPr fontId="4" type="noConversion"/>
  </si>
  <si>
    <t>BIPT #1</t>
    <phoneticPr fontId="4" type="noConversion"/>
  </si>
  <si>
    <t>Shanghai, China</t>
    <phoneticPr fontId="6" type="noConversion"/>
  </si>
  <si>
    <t>BIPT #2</t>
    <phoneticPr fontId="4" type="noConversion"/>
  </si>
  <si>
    <t>BIPT #2</t>
    <phoneticPr fontId="4" type="noConversion"/>
  </si>
  <si>
    <t>비고(출항지)</t>
    <phoneticPr fontId="4" type="noConversion"/>
  </si>
  <si>
    <t>중국</t>
    <phoneticPr fontId="4" type="noConversion"/>
  </si>
  <si>
    <t>일본</t>
    <phoneticPr fontId="4" type="noConversion"/>
  </si>
  <si>
    <t>한국(부산)</t>
    <phoneticPr fontId="4" type="noConversion"/>
  </si>
  <si>
    <t>World</t>
    <phoneticPr fontId="4" type="noConversion"/>
  </si>
  <si>
    <t>입항예정 인원</t>
    <phoneticPr fontId="4" type="noConversion"/>
  </si>
  <si>
    <t>입항취소 인원</t>
    <phoneticPr fontId="4" type="noConversion"/>
  </si>
  <si>
    <t>입항완료 인원</t>
    <phoneticPr fontId="4" type="noConversion"/>
  </si>
  <si>
    <t>계</t>
    <phoneticPr fontId="4" type="noConversion"/>
  </si>
  <si>
    <t>계획 (2017.3.14 기준)</t>
    <phoneticPr fontId="4" type="noConversion"/>
  </si>
  <si>
    <t>실적</t>
    <phoneticPr fontId="4" type="noConversion"/>
  </si>
  <si>
    <t>선명</t>
    <phoneticPr fontId="6" type="noConversion"/>
  </si>
  <si>
    <t>평균승객</t>
    <phoneticPr fontId="6" type="noConversion"/>
  </si>
  <si>
    <t>기항수</t>
    <phoneticPr fontId="6" type="noConversion"/>
  </si>
  <si>
    <t>예상 승객</t>
    <phoneticPr fontId="6" type="noConversion"/>
  </si>
  <si>
    <t xml:space="preserve"> </t>
    <phoneticPr fontId="4" type="noConversion"/>
  </si>
  <si>
    <t>Kumamoto</t>
    <phoneticPr fontId="4" type="noConversion"/>
  </si>
  <si>
    <t>Hiroshima</t>
    <phoneticPr fontId="4" type="noConversion"/>
  </si>
  <si>
    <t>Nagasaki</t>
    <phoneticPr fontId="4" type="noConversion"/>
  </si>
  <si>
    <t>Kitakyushu</t>
    <phoneticPr fontId="4" type="noConversion"/>
  </si>
  <si>
    <t>Miyazaki</t>
    <phoneticPr fontId="4" type="noConversion"/>
  </si>
  <si>
    <t>Naha</t>
    <phoneticPr fontId="4" type="noConversion"/>
  </si>
  <si>
    <t>Fukuoka</t>
    <phoneticPr fontId="4" type="noConversion"/>
  </si>
  <si>
    <t>Gochi</t>
    <phoneticPr fontId="4" type="noConversion"/>
  </si>
  <si>
    <t>Kitakyushu, Japan</t>
    <phoneticPr fontId="6" type="noConversion"/>
  </si>
  <si>
    <t>Cancel</t>
    <phoneticPr fontId="4" type="noConversion"/>
  </si>
  <si>
    <t>Cancel</t>
    <phoneticPr fontId="4" type="noConversion"/>
  </si>
  <si>
    <t>비고(취소원인)</t>
    <phoneticPr fontId="4" type="noConversion"/>
  </si>
  <si>
    <t>항해</t>
    <phoneticPr fontId="4" type="noConversion"/>
  </si>
  <si>
    <t>Kumamoto, Japan</t>
    <phoneticPr fontId="4" type="noConversion"/>
  </si>
  <si>
    <t>사드</t>
    <phoneticPr fontId="4" type="noConversion"/>
  </si>
  <si>
    <t>항해</t>
    <phoneticPr fontId="4" type="noConversion"/>
  </si>
  <si>
    <t>3번</t>
    <phoneticPr fontId="4" type="noConversion"/>
  </si>
  <si>
    <t>3번</t>
    <phoneticPr fontId="4" type="noConversion"/>
  </si>
  <si>
    <r>
      <rPr>
        <b/>
        <sz val="15"/>
        <color rgb="FFFF0000"/>
        <rFont val="맑은 고딕"/>
        <family val="3"/>
        <charset val="129"/>
        <scheme val="major"/>
      </rPr>
      <t>중국</t>
    </r>
    <r>
      <rPr>
        <b/>
        <sz val="15"/>
        <color rgb="FF0000FF"/>
        <rFont val="맑은 고딕"/>
        <family val="3"/>
        <charset val="129"/>
        <scheme val="major"/>
      </rPr>
      <t>,한국(부산)</t>
    </r>
    <phoneticPr fontId="4" type="noConversion"/>
  </si>
  <si>
    <r>
      <rPr>
        <b/>
        <sz val="15"/>
        <color rgb="FFFF0000"/>
        <rFont val="맑은 고딕"/>
        <family val="3"/>
        <charset val="129"/>
        <scheme val="major"/>
      </rPr>
      <t>중국</t>
    </r>
    <r>
      <rPr>
        <b/>
        <sz val="15"/>
        <color rgb="FF0000FF"/>
        <rFont val="맑은 고딕"/>
        <family val="3"/>
        <charset val="129"/>
        <scheme val="major"/>
      </rPr>
      <t>,대만</t>
    </r>
    <phoneticPr fontId="4" type="noConversion"/>
  </si>
  <si>
    <t>460-5715</t>
    <phoneticPr fontId="6" type="noConversion"/>
  </si>
  <si>
    <t>460-5715</t>
    <phoneticPr fontId="6" type="noConversion"/>
  </si>
  <si>
    <t>일정 변경</t>
    <phoneticPr fontId="4" type="noConversion"/>
  </si>
  <si>
    <t>BIPT #1</t>
    <phoneticPr fontId="4" type="noConversion"/>
  </si>
  <si>
    <t>Reason</t>
    <phoneticPr fontId="4" type="noConversion"/>
  </si>
  <si>
    <t>Thadd</t>
    <phoneticPr fontId="4" type="noConversion"/>
  </si>
  <si>
    <t>Thadd</t>
    <phoneticPr fontId="4" type="noConversion"/>
  </si>
  <si>
    <t>TTL</t>
    <phoneticPr fontId="4" type="noConversion"/>
  </si>
  <si>
    <t>준모항(Partial Turn Around)</t>
    <phoneticPr fontId="4" type="noConversion"/>
  </si>
  <si>
    <t>준모항(Partion Turn Around)</t>
    <phoneticPr fontId="4" type="noConversion"/>
  </si>
  <si>
    <t>준모항(Partial Turn Around)</t>
    <phoneticPr fontId="4" type="noConversion"/>
  </si>
  <si>
    <t>Schedule Change</t>
    <phoneticPr fontId="4" type="noConversion"/>
  </si>
  <si>
    <t xml:space="preserve"> </t>
    <phoneticPr fontId="4" type="noConversion"/>
  </si>
  <si>
    <t>Gochi</t>
    <phoneticPr fontId="4" type="noConversion"/>
  </si>
  <si>
    <t>BIPT #1</t>
    <phoneticPr fontId="4" type="noConversion"/>
  </si>
  <si>
    <t>BIPT #14</t>
    <phoneticPr fontId="4" type="noConversion"/>
  </si>
  <si>
    <t>BIPT #1</t>
    <phoneticPr fontId="4" type="noConversion"/>
  </si>
  <si>
    <t>GT</t>
  </si>
  <si>
    <t>Costa Neo-romantica</t>
  </si>
  <si>
    <t xml:space="preserve">  </t>
  </si>
  <si>
    <t>MSC Lirica</t>
  </si>
  <si>
    <t>SKYSEA GOLDEN ERA</t>
  </si>
  <si>
    <t>Costa Victoria</t>
  </si>
  <si>
    <t>Norwegian Joy</t>
  </si>
  <si>
    <t>L'austral</t>
  </si>
  <si>
    <t>Glory Seas</t>
  </si>
  <si>
    <t>Silver Shadow</t>
  </si>
  <si>
    <t>Pacific Venus</t>
  </si>
  <si>
    <t>Seven Seas Voyager</t>
  </si>
  <si>
    <t>The world</t>
  </si>
  <si>
    <t>Bremen</t>
  </si>
  <si>
    <t>Chinese Taishan</t>
  </si>
  <si>
    <t>Ocean Dream</t>
  </si>
  <si>
    <t>EUROPA</t>
  </si>
  <si>
    <t>TTL Pax. (Est.)</t>
  </si>
  <si>
    <t>Schedule Change</t>
    <phoneticPr fontId="4" type="noConversion"/>
  </si>
  <si>
    <t>Schedule Change</t>
    <phoneticPr fontId="4" type="noConversion"/>
  </si>
  <si>
    <t>Updated : 30th. June. 2017</t>
    <phoneticPr fontId="4" type="noConversion"/>
  </si>
  <si>
    <t>기항
(1.1~6.30)</t>
    <phoneticPr fontId="4" type="noConversion"/>
  </si>
  <si>
    <t>실제 입항승객</t>
    <phoneticPr fontId="4" type="noConversion"/>
  </si>
  <si>
    <t>Tianjin, China</t>
    <phoneticPr fontId="4" type="noConversion"/>
  </si>
  <si>
    <t>Kobe, Japan</t>
    <phoneticPr fontId="6" type="noConversion"/>
  </si>
  <si>
    <t>Shimonoseki, Japan</t>
    <phoneticPr fontId="4" type="noConversion"/>
  </si>
  <si>
    <t>Nagasaki, Japan</t>
    <phoneticPr fontId="6" type="noConversion"/>
  </si>
  <si>
    <t>Yokohama, Japan</t>
    <phoneticPr fontId="4" type="noConversion"/>
  </si>
  <si>
    <t>Qingdao,China</t>
    <phoneticPr fontId="4" type="noConversion"/>
  </si>
  <si>
    <t>Hiroshima, Japan</t>
    <phoneticPr fontId="6" type="noConversion"/>
  </si>
  <si>
    <t>Beppu, Japan</t>
    <phoneticPr fontId="4" type="noConversion"/>
  </si>
  <si>
    <t>SASEBO, JAPAN</t>
    <phoneticPr fontId="4" type="noConversion"/>
  </si>
  <si>
    <t>Shanghai, China</t>
    <phoneticPr fontId="4" type="noConversion"/>
  </si>
  <si>
    <t>Moji, Japan</t>
    <phoneticPr fontId="4" type="noConversion"/>
  </si>
  <si>
    <t>Akita, Japan</t>
    <phoneticPr fontId="4" type="noConversion"/>
  </si>
  <si>
    <t>Sakaiminato, Japan</t>
    <phoneticPr fontId="6" type="noConversion"/>
  </si>
  <si>
    <t>Kobe, Japan</t>
    <phoneticPr fontId="4" type="noConversion"/>
  </si>
  <si>
    <t>Sakaiminato, Japan</t>
    <phoneticPr fontId="4" type="noConversion"/>
  </si>
  <si>
    <t>Busan, Korea</t>
    <phoneticPr fontId="4" type="noConversion"/>
  </si>
  <si>
    <t>Nagasaki, Japan</t>
    <phoneticPr fontId="4" type="noConversion"/>
  </si>
  <si>
    <t>Bali, Indonesia</t>
    <phoneticPr fontId="4" type="noConversion"/>
  </si>
  <si>
    <t>대표자</t>
    <phoneticPr fontId="4" type="noConversion"/>
  </si>
  <si>
    <t>Japan</t>
    <phoneticPr fontId="4" type="noConversion"/>
  </si>
  <si>
    <t>최초 출항지
(Turn Around Port)</t>
    <phoneticPr fontId="4" type="noConversion"/>
  </si>
  <si>
    <t>입항승객수
(Pax.)</t>
    <phoneticPr fontId="4" type="noConversion"/>
  </si>
  <si>
    <t>출항일
(Departure)</t>
    <phoneticPr fontId="6" type="noConversion"/>
  </si>
  <si>
    <t>입항일
(Arrival)</t>
    <phoneticPr fontId="6" type="noConversion"/>
  </si>
  <si>
    <t>SHANGHAI,CHINA</t>
  </si>
  <si>
    <t>HONGKONG</t>
  </si>
  <si>
    <t>QINGDAO,CHINA</t>
  </si>
  <si>
    <t>Auckland, New Zealand</t>
  </si>
  <si>
    <t>HOBART, AUSTRAILIA</t>
  </si>
  <si>
    <t>OSAKA,JAPAN</t>
  </si>
  <si>
    <t>SYDNEY,AUSTRAILIA</t>
  </si>
  <si>
    <t>HIROSHIMA,JAPAN</t>
  </si>
  <si>
    <t>KOBE,JAPAN</t>
  </si>
  <si>
    <t>MAIZURU,JAPAN</t>
  </si>
  <si>
    <t>YOKOHAMA,JAPAN</t>
  </si>
  <si>
    <t>BUSAN,KOREA</t>
  </si>
  <si>
    <t>NAGASAKI,JAPAN</t>
  </si>
  <si>
    <t>SOKCHO,KOREA</t>
  </si>
  <si>
    <t>TIANJIN.CHINA</t>
  </si>
  <si>
    <t>KEELUNG,TAIWAN</t>
    <phoneticPr fontId="4" type="noConversion"/>
  </si>
  <si>
    <t>Nagasaki, Japan</t>
    <phoneticPr fontId="4" type="noConversion"/>
  </si>
  <si>
    <t>KOCHI, JAPAN</t>
    <phoneticPr fontId="4" type="noConversion"/>
  </si>
  <si>
    <t>BUSAN. KOREA</t>
    <phoneticPr fontId="4" type="noConversion"/>
  </si>
  <si>
    <t>KOBE, JAPAN</t>
    <phoneticPr fontId="4" type="noConversion"/>
  </si>
  <si>
    <t>KEELUNG, TAIWAN</t>
    <phoneticPr fontId="4" type="noConversion"/>
  </si>
  <si>
    <t>전항지
(Last Port)</t>
    <phoneticPr fontId="6" type="noConversion"/>
  </si>
  <si>
    <t>-</t>
    <phoneticPr fontId="4" type="noConversion"/>
  </si>
  <si>
    <t>항해일수
(Nights)</t>
    <phoneticPr fontId="4" type="noConversion"/>
  </si>
  <si>
    <t>Port Code</t>
    <phoneticPr fontId="4" type="noConversion"/>
  </si>
  <si>
    <t>KRCHA</t>
  </si>
  <si>
    <t>JPFUK</t>
  </si>
  <si>
    <t>CNSHA</t>
  </si>
  <si>
    <t>MPSPN</t>
  </si>
  <si>
    <t>JPNGS</t>
  </si>
  <si>
    <t>TWKEL</t>
  </si>
  <si>
    <t>CNTSN</t>
  </si>
  <si>
    <t>CNTAO</t>
  </si>
  <si>
    <t>JPSHS</t>
  </si>
  <si>
    <t>JPHKT</t>
  </si>
  <si>
    <t>JPKOJ</t>
  </si>
  <si>
    <t>JPHIJ</t>
  </si>
  <si>
    <t>JPKNZ</t>
  </si>
  <si>
    <t>JPSMN</t>
  </si>
  <si>
    <t>JPMAI</t>
  </si>
  <si>
    <t>JPUKB</t>
  </si>
  <si>
    <t>JPSSB</t>
  </si>
  <si>
    <t>KRINC</t>
  </si>
  <si>
    <t>JPYOK</t>
  </si>
  <si>
    <t>JPNIN</t>
  </si>
  <si>
    <t>JPBPU</t>
  </si>
  <si>
    <t>JPMOJ</t>
  </si>
  <si>
    <t>JPAXT</t>
  </si>
  <si>
    <t>KRSHO</t>
  </si>
  <si>
    <t>CODE</t>
    <phoneticPr fontId="4" type="noConversion"/>
  </si>
  <si>
    <t>FULL NAME</t>
    <phoneticPr fontId="4" type="noConversion"/>
  </si>
  <si>
    <t>JEJU, KOREA</t>
    <phoneticPr fontId="4" type="noConversion"/>
  </si>
  <si>
    <t>SHANGHAI, CHINA</t>
    <phoneticPr fontId="4" type="noConversion"/>
  </si>
  <si>
    <t>SAIPAN, USA</t>
    <phoneticPr fontId="4" type="noConversion"/>
  </si>
  <si>
    <t>QINGDAO, CHINA</t>
    <phoneticPr fontId="4" type="noConversion"/>
  </si>
  <si>
    <t>TIANJIN, CHINA</t>
    <phoneticPr fontId="4" type="noConversion"/>
  </si>
  <si>
    <t>AKITA, JAPAN</t>
    <phoneticPr fontId="4" type="noConversion"/>
  </si>
  <si>
    <t>BEPPU, JAPAN</t>
    <phoneticPr fontId="4" type="noConversion"/>
  </si>
  <si>
    <t>FUKUOKA, JAPAN</t>
    <phoneticPr fontId="4" type="noConversion"/>
  </si>
  <si>
    <t>HIROSHIMA, JAPAN</t>
    <phoneticPr fontId="4" type="noConversion"/>
  </si>
  <si>
    <t>HAKATA, JAPAN</t>
    <phoneticPr fontId="4" type="noConversion"/>
  </si>
  <si>
    <t>KANAZAWA, JAPAN</t>
    <phoneticPr fontId="4" type="noConversion"/>
  </si>
  <si>
    <t>KOJI, JAPAN</t>
    <phoneticPr fontId="4" type="noConversion"/>
  </si>
  <si>
    <t>MAIZURU, JAPAN</t>
    <phoneticPr fontId="4" type="noConversion"/>
  </si>
  <si>
    <t>MOJI, JAPAN</t>
    <phoneticPr fontId="4" type="noConversion"/>
  </si>
  <si>
    <t>NAGASAKI, JAPAN</t>
    <phoneticPr fontId="4" type="noConversion"/>
  </si>
  <si>
    <t>NIIGATA, JAPAN</t>
    <phoneticPr fontId="4" type="noConversion"/>
  </si>
  <si>
    <t>SHIMONOSEKI, JAPAN</t>
    <phoneticPr fontId="4" type="noConversion"/>
  </si>
  <si>
    <t>SAKAIMINATO, JAPAN</t>
    <phoneticPr fontId="4" type="noConversion"/>
  </si>
  <si>
    <t>SASEBO, JAPAN</t>
    <phoneticPr fontId="4" type="noConversion"/>
  </si>
  <si>
    <t>KOBE, JAPAN</t>
    <phoneticPr fontId="4" type="noConversion"/>
  </si>
  <si>
    <t>YOKOHAMA, JAPAN</t>
    <phoneticPr fontId="4" type="noConversion"/>
  </si>
  <si>
    <t>INCHEON, KOREA</t>
    <phoneticPr fontId="4" type="noConversion"/>
  </si>
  <si>
    <t>SOKCHO, KOREA</t>
    <phoneticPr fontId="4" type="noConversion"/>
  </si>
  <si>
    <t>KEELUNG, TAIWAN</t>
    <phoneticPr fontId="4" type="noConversion"/>
  </si>
  <si>
    <r>
      <rPr>
        <sz val="11"/>
        <color rgb="FF000000"/>
        <rFont val="맑은 고딕"/>
        <family val="3"/>
        <charset val="129"/>
      </rPr>
      <t>구분</t>
    </r>
  </si>
  <si>
    <r>
      <rPr>
        <sz val="11"/>
        <color rgb="FF000000"/>
        <rFont val="맑은 고딕"/>
        <family val="3"/>
        <charset val="129"/>
      </rPr>
      <t>계획</t>
    </r>
    <r>
      <rPr>
        <sz val="11"/>
        <color rgb="FF000000"/>
        <rFont val="Arial"/>
        <family val="2"/>
      </rPr>
      <t xml:space="preserve"> (2017.3.14 </t>
    </r>
    <r>
      <rPr>
        <sz val="11"/>
        <color rgb="FF000000"/>
        <rFont val="맑은 고딕"/>
        <family val="3"/>
        <charset val="129"/>
      </rPr>
      <t>기준</t>
    </r>
    <r>
      <rPr>
        <sz val="11"/>
        <color rgb="FF000000"/>
        <rFont val="Arial"/>
        <family val="2"/>
      </rPr>
      <t>)</t>
    </r>
  </si>
  <si>
    <r>
      <rPr>
        <sz val="11"/>
        <color rgb="FF000000"/>
        <rFont val="맑은 고딕"/>
        <family val="3"/>
        <charset val="129"/>
      </rPr>
      <t>선명</t>
    </r>
  </si>
  <si>
    <r>
      <rPr>
        <sz val="11"/>
        <color rgb="FF000000"/>
        <rFont val="맑은 고딕"/>
        <family val="3"/>
        <charset val="129"/>
      </rPr>
      <t>평균승객</t>
    </r>
  </si>
  <si>
    <r>
      <rPr>
        <sz val="11"/>
        <color rgb="FF000000"/>
        <rFont val="맑은 고딕"/>
        <family val="3"/>
        <charset val="129"/>
      </rPr>
      <t>기항수</t>
    </r>
  </si>
  <si>
    <r>
      <rPr>
        <sz val="11"/>
        <color rgb="FF000000"/>
        <rFont val="맑은 고딕"/>
        <family val="3"/>
        <charset val="129"/>
      </rPr>
      <t>높이</t>
    </r>
  </si>
  <si>
    <r>
      <rPr>
        <sz val="11"/>
        <color rgb="FF000000"/>
        <rFont val="맑은 고딕"/>
        <family val="3"/>
        <charset val="129"/>
      </rPr>
      <t>수심</t>
    </r>
  </si>
  <si>
    <r>
      <rPr>
        <sz val="11"/>
        <color theme="1"/>
        <rFont val="맑은 고딕"/>
        <family val="2"/>
        <charset val="129"/>
      </rPr>
      <t>길이</t>
    </r>
    <phoneticPr fontId="4" type="noConversion"/>
  </si>
  <si>
    <r>
      <t xml:space="preserve">Asuka </t>
    </r>
    <r>
      <rPr>
        <sz val="11"/>
        <color rgb="FF000000"/>
        <rFont val="맑은 고딕"/>
        <family val="3"/>
        <charset val="129"/>
      </rPr>
      <t>Ⅱ</t>
    </r>
  </si>
  <si>
    <t>BIPT #14</t>
    <phoneticPr fontId="4" type="noConversion"/>
  </si>
  <si>
    <t>BIPT #1</t>
    <phoneticPr fontId="4" type="noConversion"/>
  </si>
  <si>
    <t>YEOSU, KOREA</t>
    <phoneticPr fontId="4" type="noConversion"/>
  </si>
  <si>
    <t>KEELUNG,TAIWAN</t>
    <phoneticPr fontId="4" type="noConversion"/>
  </si>
  <si>
    <t>KAGOSHIMA, JAPAN</t>
    <phoneticPr fontId="6" type="noConversion"/>
  </si>
  <si>
    <t>TW-KR(BUSANN)-JP(KAGOSHIMA,BEPPU,NAGASAKI)-TW</t>
    <phoneticPr fontId="4" type="noConversion"/>
  </si>
  <si>
    <t>Yokohama, Japan</t>
    <phoneticPr fontId="4" type="noConversion"/>
  </si>
  <si>
    <t>Berth</t>
  </si>
  <si>
    <t>내용</t>
  </si>
  <si>
    <t>Calling</t>
  </si>
  <si>
    <t>비고</t>
  </si>
  <si>
    <t>부산항국제여객부두</t>
  </si>
  <si>
    <t>BIPT #2</t>
  </si>
  <si>
    <t>Holding</t>
  </si>
  <si>
    <t>미정</t>
  </si>
  <si>
    <t>합계</t>
  </si>
  <si>
    <t>상반기</t>
    <phoneticPr fontId="4" type="noConversion"/>
  </si>
  <si>
    <t>하반기</t>
    <phoneticPr fontId="4" type="noConversion"/>
  </si>
  <si>
    <t>계</t>
    <phoneticPr fontId="4" type="noConversion"/>
  </si>
  <si>
    <t>Gamman</t>
    <phoneticPr fontId="4" type="noConversion"/>
  </si>
  <si>
    <t>3번</t>
    <phoneticPr fontId="4" type="noConversion"/>
  </si>
  <si>
    <t>BIPT #14</t>
    <phoneticPr fontId="4" type="noConversion"/>
  </si>
  <si>
    <t>기항
(1.1~7.31)</t>
    <phoneticPr fontId="4" type="noConversion"/>
  </si>
  <si>
    <t>Costa Victoria</t>
    <phoneticPr fontId="6" type="noConversion"/>
  </si>
  <si>
    <t>동방선박</t>
    <phoneticPr fontId="6" type="noConversion"/>
  </si>
  <si>
    <t>Gamman</t>
    <phoneticPr fontId="4" type="noConversion"/>
  </si>
  <si>
    <t>3번</t>
    <phoneticPr fontId="4" type="noConversion"/>
  </si>
  <si>
    <t>Costa cruise</t>
    <phoneticPr fontId="6" type="noConversion"/>
  </si>
  <si>
    <t>Italy</t>
    <phoneticPr fontId="6" type="noConversion"/>
  </si>
  <si>
    <t>TOKYO, JAPAN</t>
    <phoneticPr fontId="4" type="noConversion"/>
  </si>
  <si>
    <t>463-0511</t>
    <phoneticPr fontId="4" type="noConversion"/>
  </si>
  <si>
    <t>유해순</t>
    <phoneticPr fontId="4" type="noConversion"/>
  </si>
  <si>
    <t>태풍 노루로 추가</t>
    <phoneticPr fontId="4" type="noConversion"/>
  </si>
  <si>
    <t>이안시간 수정</t>
    <phoneticPr fontId="4" type="noConversion"/>
  </si>
  <si>
    <t>출항시간 변경</t>
    <phoneticPr fontId="4" type="noConversion"/>
  </si>
  <si>
    <t>Fukuoka, Japan</t>
    <phoneticPr fontId="4" type="noConversion"/>
  </si>
  <si>
    <t>Jeju Island, Korea</t>
    <phoneticPr fontId="6" type="noConversion"/>
  </si>
  <si>
    <t xml:space="preserve">overnight, 태풍 노루 </t>
    <phoneticPr fontId="4" type="noConversion"/>
  </si>
  <si>
    <t>이접안시간 변경</t>
    <phoneticPr fontId="4" type="noConversion"/>
  </si>
  <si>
    <t>FUKUOKA, JAPAN</t>
    <phoneticPr fontId="4" type="noConversion"/>
  </si>
  <si>
    <t>Jeju, Korea</t>
    <phoneticPr fontId="4" type="noConversion"/>
  </si>
  <si>
    <t>Maizuru, Japan</t>
    <phoneticPr fontId="6" type="noConversion"/>
  </si>
  <si>
    <t>Tokyo, Japan</t>
    <phoneticPr fontId="4" type="noConversion"/>
  </si>
  <si>
    <t>태풍 노루로 추가
접안및 수속시간 : 11:30</t>
    <phoneticPr fontId="4" type="noConversion"/>
  </si>
  <si>
    <t>BIPT #14</t>
    <phoneticPr fontId="4" type="noConversion"/>
  </si>
  <si>
    <t xml:space="preserve">1-&gt;14 번으로 변경 </t>
    <phoneticPr fontId="4" type="noConversion"/>
  </si>
  <si>
    <t>BIPT #14</t>
    <phoneticPr fontId="4" type="noConversion"/>
  </si>
  <si>
    <t>Thadd</t>
    <phoneticPr fontId="4" type="noConversion"/>
  </si>
  <si>
    <t>Kanazawa, Japan</t>
    <phoneticPr fontId="6" type="noConversion"/>
  </si>
  <si>
    <t>기상악화로 기항지 변경
추가(9/1)</t>
    <phoneticPr fontId="4" type="noConversion"/>
  </si>
  <si>
    <t>Sakaiminato, Japan</t>
    <phoneticPr fontId="4" type="noConversion"/>
  </si>
  <si>
    <t>NYK</t>
    <phoneticPr fontId="4" type="noConversion"/>
  </si>
  <si>
    <t>9/1 신규 추가</t>
    <phoneticPr fontId="4" type="noConversion"/>
  </si>
  <si>
    <t>실제 입항승객(8월)</t>
    <phoneticPr fontId="4" type="noConversion"/>
  </si>
  <si>
    <t>태픙 탈림으로 출항일자 변경(15-&gt;17일)</t>
    <phoneticPr fontId="4" type="noConversion"/>
  </si>
  <si>
    <t>태풍노루로 일정변경(8/9일 취소, 8/6일 입항)</t>
    <phoneticPr fontId="4" type="noConversion"/>
  </si>
  <si>
    <t>Updated : 5th. Sep. 2017</t>
    <phoneticPr fontId="4" type="noConversion"/>
  </si>
  <si>
    <t>DIAMOND PRINCESS</t>
  </si>
  <si>
    <t>COSTA NEOROMANTIC</t>
  </si>
  <si>
    <t>COSTA FORTUNA</t>
  </si>
  <si>
    <t>COSTA VICTORIA</t>
  </si>
  <si>
    <t>OCEAN DREAM</t>
  </si>
  <si>
    <t>선박명</t>
  </si>
  <si>
    <t>입항</t>
  </si>
  <si>
    <t>정원</t>
  </si>
  <si>
    <t>예상승객</t>
  </si>
  <si>
    <t>Thadd 취소</t>
  </si>
  <si>
    <t>신청</t>
  </si>
  <si>
    <t>(정원기준)</t>
  </si>
  <si>
    <t>선박</t>
  </si>
  <si>
    <t>9월이후</t>
  </si>
  <si>
    <t>승객 (정원기준)</t>
  </si>
  <si>
    <t>국제여객접안</t>
  </si>
  <si>
    <t>가능</t>
  </si>
  <si>
    <t>불가</t>
  </si>
  <si>
    <t>평균승선율 적용</t>
  </si>
  <si>
    <t>평균승선비율 (최근3년)</t>
  </si>
  <si>
    <t>-</t>
  </si>
  <si>
    <t>Tianjin, China</t>
    <phoneticPr fontId="6" type="noConversion"/>
  </si>
  <si>
    <t>Sakaiminato, Japan</t>
    <phoneticPr fontId="4" type="noConversion"/>
  </si>
  <si>
    <t>Updated : 13th. Oct. 2017</t>
    <phoneticPr fontId="4" type="noConversion"/>
  </si>
  <si>
    <t>1박2일, 태풍 란</t>
    <phoneticPr fontId="4" type="noConversion"/>
  </si>
  <si>
    <t>태풍 란으로 입항일자 변경(23-&gt;22일), 1박 2일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</si>
</sst>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76" formatCode="_-* #,##0.0_-;\-* #,##0.0_-;_-* &quot;-&quot;_-;_-@_-"/>
    <numFmt numFmtId="177" formatCode="_-* #,##0.00_-;\-* #,##0.00_-;_-* &quot;-&quot;_-;_-@_-"/>
    <numFmt numFmtId="178" formatCode="mm/dd\ h:mm"/>
    <numFmt numFmtId="179" formatCode="yyyy/mm/dd\,\ &quot;(&quot;ddd&quot;)&quot;"/>
    <numFmt numFmtId="180" formatCode="#,##0_);[Red]\(#,##0\)"/>
    <numFmt numFmtId="181" formatCode="h:mm:ss;@"/>
    <numFmt numFmtId="182" formatCode="0.0%"/>
    <numFmt numFmtId="183" formatCode="h:mm;@"/>
    <numFmt numFmtId="184" formatCode="yyyy&quot;년&quot;\ m&quot;월&quot;;@"/>
    <numFmt numFmtId="185" formatCode="ddd"/>
    <numFmt numFmtId="186" formatCode="[$-409]d/mmm;@"/>
    <numFmt numFmtId="187" formatCode="[$-F800]dddd\,\ mmmm\ dd\,\ yyyy"/>
  </numFmts>
  <fonts count="9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휴먼모음T"/>
      <family val="1"/>
      <charset val="129"/>
    </font>
    <font>
      <sz val="8"/>
      <name val="맑은 고딕"/>
      <family val="2"/>
      <charset val="129"/>
      <scheme val="minor"/>
    </font>
    <font>
      <sz val="11"/>
      <name val="굴림"/>
      <family val="3"/>
      <charset val="129"/>
    </font>
    <font>
      <sz val="8"/>
      <name val="돋움"/>
      <family val="3"/>
      <charset val="129"/>
    </font>
    <font>
      <b/>
      <sz val="11"/>
      <name val="중고딕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9"/>
      <color indexed="81"/>
      <name val="Tahoma"/>
      <family val="2"/>
    </font>
    <font>
      <sz val="14"/>
      <name val="굴림"/>
      <family val="3"/>
      <charset val="129"/>
    </font>
    <font>
      <sz val="15"/>
      <name val="굴림"/>
      <family val="3"/>
      <charset val="129"/>
    </font>
    <font>
      <b/>
      <sz val="15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trike/>
      <sz val="11"/>
      <color rgb="FFFF0000"/>
      <name val="맑은 고딕"/>
      <family val="3"/>
      <charset val="129"/>
    </font>
    <font>
      <b/>
      <strike/>
      <sz val="12"/>
      <color rgb="FFFF0000"/>
      <name val="맑은 고딕"/>
      <family val="3"/>
      <charset val="129"/>
    </font>
    <font>
      <b/>
      <strike/>
      <sz val="10"/>
      <color rgb="FFFF0000"/>
      <name val="맑은 고딕"/>
      <family val="3"/>
      <charset val="129"/>
    </font>
    <font>
      <strike/>
      <sz val="11"/>
      <color rgb="FFFF0000"/>
      <name val="맑은 고딕"/>
      <family val="3"/>
      <charset val="129"/>
    </font>
    <font>
      <strike/>
      <sz val="12"/>
      <color rgb="FFFF0000"/>
      <name val="맑은 고딕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新細明體"/>
      <family val="1"/>
      <charset val="136"/>
    </font>
    <font>
      <sz val="11"/>
      <name val="맑은 고딕"/>
      <family val="3"/>
      <charset val="129"/>
    </font>
    <font>
      <sz val="12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3"/>
      <name val="맑은 고딕"/>
      <family val="3"/>
      <charset val="129"/>
    </font>
    <font>
      <b/>
      <strike/>
      <sz val="11"/>
      <name val="맑은 고딕"/>
      <family val="3"/>
      <charset val="129"/>
    </font>
    <font>
      <strike/>
      <sz val="11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3"/>
      <name val="맑은 고딕"/>
      <family val="3"/>
      <charset val="129"/>
    </font>
    <font>
      <sz val="14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15"/>
      <color rgb="FF0000FF"/>
      <name val="맑은 고딕"/>
      <family val="3"/>
      <charset val="129"/>
      <scheme val="major"/>
    </font>
    <font>
      <b/>
      <sz val="15"/>
      <color rgb="FFFF0000"/>
      <name val="맑은 고딕"/>
      <family val="3"/>
      <charset val="129"/>
      <scheme val="major"/>
    </font>
    <font>
      <b/>
      <sz val="15"/>
      <color theme="5" tint="-0.249977111117893"/>
      <name val="맑은 고딕"/>
      <family val="3"/>
      <charset val="129"/>
      <scheme val="major"/>
    </font>
    <font>
      <b/>
      <sz val="14"/>
      <name val="휴먼모음T"/>
      <family val="1"/>
      <charset val="129"/>
    </font>
    <font>
      <b/>
      <strike/>
      <sz val="14"/>
      <color rgb="FFFF0000"/>
      <name val="맑은 고딕"/>
      <family val="3"/>
      <charset val="129"/>
    </font>
    <font>
      <b/>
      <sz val="14"/>
      <name val="맑은 고딕"/>
      <family val="3"/>
      <charset val="129"/>
    </font>
    <font>
      <b/>
      <sz val="14"/>
      <color rgb="FFFF0000"/>
      <name val="맑은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25"/>
      <name val="휴먼모음T"/>
      <family val="1"/>
      <charset val="129"/>
    </font>
    <font>
      <b/>
      <sz val="13"/>
      <color rgb="FF0000FF"/>
      <name val="맑은 고딕"/>
      <family val="3"/>
      <charset val="129"/>
    </font>
    <font>
      <b/>
      <strike/>
      <sz val="12"/>
      <color rgb="FFFF0000"/>
      <name val="맑은 고딕"/>
      <family val="2"/>
      <charset val="129"/>
    </font>
    <font>
      <b/>
      <sz val="13"/>
      <color rgb="FF0000FF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3"/>
      <name val="중고딕"/>
      <family val="3"/>
      <charset val="129"/>
    </font>
    <font>
      <b/>
      <sz val="13"/>
      <name val="굴림"/>
      <family val="3"/>
      <charset val="129"/>
    </font>
    <font>
      <sz val="13"/>
      <name val="굴림"/>
      <family val="3"/>
      <charset val="129"/>
    </font>
    <font>
      <b/>
      <sz val="15"/>
      <name val="맑은 고딕"/>
      <family val="3"/>
      <charset val="129"/>
    </font>
    <font>
      <b/>
      <sz val="18"/>
      <color rgb="FF0000FF"/>
      <name val="맑은 고딕"/>
      <family val="3"/>
      <charset val="129"/>
    </font>
    <font>
      <b/>
      <sz val="20"/>
      <color rgb="FF0000FF"/>
      <name val="맑은 고딕"/>
      <family val="3"/>
      <charset val="129"/>
    </font>
    <font>
      <b/>
      <sz val="15"/>
      <color rgb="FFFF0000"/>
      <name val="굴림"/>
      <family val="3"/>
      <charset val="129"/>
    </font>
    <font>
      <b/>
      <sz val="15"/>
      <color rgb="FF0000FF"/>
      <name val="굴림"/>
      <family val="3"/>
      <charset val="129"/>
    </font>
    <font>
      <b/>
      <sz val="14"/>
      <color theme="1"/>
      <name val="굴림"/>
      <family val="3"/>
      <charset val="129"/>
    </font>
    <font>
      <strike/>
      <sz val="10"/>
      <color rgb="FFFF0000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strike/>
      <sz val="14"/>
      <color rgb="FFFF0000"/>
      <name val="맑은 고딕"/>
      <family val="3"/>
      <charset val="129"/>
    </font>
    <font>
      <b/>
      <sz val="15"/>
      <name val="굴림"/>
      <family val="3"/>
      <charset val="129"/>
    </font>
    <font>
      <sz val="11"/>
      <color theme="0"/>
      <name val="맑은 고딕"/>
      <family val="3"/>
      <charset val="129"/>
    </font>
    <font>
      <b/>
      <sz val="22"/>
      <color theme="0"/>
      <name val="휴먼모음T"/>
      <family val="1"/>
      <charset val="129"/>
    </font>
    <font>
      <strike/>
      <sz val="11"/>
      <color theme="0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trike/>
      <sz val="11"/>
      <color theme="0"/>
      <name val="맑은 고딕"/>
      <family val="3"/>
      <charset val="129"/>
    </font>
    <font>
      <sz val="10"/>
      <color theme="0"/>
      <name val="굴림"/>
      <family val="3"/>
      <charset val="129"/>
    </font>
    <font>
      <sz val="11"/>
      <color theme="0"/>
      <name val="굴림"/>
      <family val="3"/>
      <charset val="129"/>
    </font>
    <font>
      <b/>
      <sz val="10"/>
      <color theme="0"/>
      <name val="굴림"/>
      <family val="3"/>
      <charset val="129"/>
    </font>
    <font>
      <sz val="11"/>
      <color rgb="FF000000"/>
      <name val="Arial"/>
      <family val="2"/>
    </font>
    <font>
      <sz val="11"/>
      <color rgb="FF000000"/>
      <name val="맑은 고딕"/>
      <family val="3"/>
      <charset val="129"/>
    </font>
    <font>
      <sz val="11"/>
      <color theme="1"/>
      <name val="Arial"/>
      <family val="2"/>
    </font>
    <font>
      <sz val="11"/>
      <color theme="1"/>
      <name val="맑은 고딕"/>
      <family val="2"/>
      <charset val="129"/>
    </font>
    <font>
      <b/>
      <sz val="12"/>
      <name val="중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2"/>
      <color theme="0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sz val="12"/>
      <color theme="0"/>
      <name val="맑은 고딕"/>
      <family val="3"/>
      <charset val="129"/>
    </font>
    <font>
      <b/>
      <sz val="14"/>
      <color theme="0"/>
      <name val="맑은 고딕"/>
      <family val="3"/>
      <charset val="129"/>
    </font>
    <font>
      <sz val="10"/>
      <color theme="0"/>
      <name val="맑은 고딕"/>
      <family val="3"/>
      <charset val="129"/>
    </font>
    <font>
      <sz val="14"/>
      <color theme="0"/>
      <name val="맑은 고딕"/>
      <family val="3"/>
      <charset val="129"/>
    </font>
    <font>
      <b/>
      <sz val="20"/>
      <name val="휴먼모음T"/>
      <family val="1"/>
      <charset val="129"/>
    </font>
    <font>
      <b/>
      <sz val="20"/>
      <name val="중고딕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name val="굴림"/>
      <family val="3"/>
      <charset val="129"/>
    </font>
    <font>
      <b/>
      <strike/>
      <sz val="20"/>
      <color rgb="FFFF0000"/>
      <name val="맑은 고딕"/>
      <family val="3"/>
      <charset val="129"/>
    </font>
    <font>
      <b/>
      <sz val="20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00FF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0" borderId="0"/>
    <xf numFmtId="186" fontId="26" fillId="0" borderId="0"/>
  </cellStyleXfs>
  <cellXfs count="1022">
    <xf numFmtId="0" fontId="0" fillId="0" borderId="0" xfId="0">
      <alignment vertical="center"/>
    </xf>
    <xf numFmtId="0" fontId="3" fillId="0" borderId="1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41" fontId="8" fillId="0" borderId="0" xfId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4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5" borderId="0" xfId="3" applyFont="1" applyFill="1" applyBorder="1" applyAlignment="1">
      <alignment horizontal="center" vertical="center"/>
    </xf>
    <xf numFmtId="0" fontId="5" fillId="4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0" fontId="5" fillId="4" borderId="0" xfId="3" applyFont="1" applyFill="1" applyBorder="1" applyAlignment="1">
      <alignment vertical="center"/>
    </xf>
    <xf numFmtId="41" fontId="23" fillId="0" borderId="0" xfId="1" applyNumberFormat="1" applyFont="1" applyFill="1" applyBorder="1" applyAlignment="1">
      <alignment horizontal="center" vertical="center"/>
    </xf>
    <xf numFmtId="176" fontId="23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41" fontId="23" fillId="0" borderId="0" xfId="1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vertical="center"/>
    </xf>
    <xf numFmtId="181" fontId="8" fillId="0" borderId="0" xfId="3" applyNumberFormat="1" applyFont="1" applyFill="1" applyBorder="1" applyAlignment="1">
      <alignment vertical="center"/>
    </xf>
    <xf numFmtId="176" fontId="24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41" fontId="24" fillId="0" borderId="0" xfId="1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vertical="center"/>
    </xf>
    <xf numFmtId="180" fontId="23" fillId="0" borderId="0" xfId="3" applyNumberFormat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0" fontId="25" fillId="0" borderId="3" xfId="3" applyFont="1" applyFill="1" applyBorder="1" applyAlignment="1">
      <alignment horizontal="center" vertical="center"/>
    </xf>
    <xf numFmtId="0" fontId="25" fillId="0" borderId="4" xfId="3" applyFont="1" applyFill="1" applyBorder="1" applyAlignment="1">
      <alignment horizontal="center" vertical="center"/>
    </xf>
    <xf numFmtId="0" fontId="25" fillId="0" borderId="7" xfId="3" applyFont="1" applyFill="1" applyBorder="1" applyAlignment="1">
      <alignment horizontal="center" vertical="center"/>
    </xf>
    <xf numFmtId="0" fontId="25" fillId="0" borderId="9" xfId="3" applyFont="1" applyFill="1" applyBorder="1" applyAlignment="1">
      <alignment horizontal="center" vertical="center"/>
    </xf>
    <xf numFmtId="0" fontId="25" fillId="0" borderId="12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184" fontId="37" fillId="0" borderId="2" xfId="0" applyNumberFormat="1" applyFont="1" applyFill="1" applyBorder="1" applyAlignment="1">
      <alignment horizontal="center" vertical="center" wrapText="1"/>
    </xf>
    <xf numFmtId="185" fontId="37" fillId="0" borderId="2" xfId="0" applyNumberFormat="1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41" fontId="44" fillId="0" borderId="2" xfId="1" applyFont="1" applyFill="1" applyBorder="1" applyAlignment="1">
      <alignment horizontal="center" vertical="center" wrapText="1"/>
    </xf>
    <xf numFmtId="0" fontId="44" fillId="0" borderId="7" xfId="3" applyFont="1" applyFill="1" applyBorder="1" applyAlignment="1">
      <alignment horizontal="center" vertical="center"/>
    </xf>
    <xf numFmtId="0" fontId="44" fillId="0" borderId="2" xfId="5" applyFont="1" applyFill="1" applyBorder="1" applyAlignment="1">
      <alignment horizontal="center" vertical="center" wrapText="1"/>
    </xf>
    <xf numFmtId="0" fontId="44" fillId="0" borderId="2" xfId="3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41" fontId="44" fillId="0" borderId="2" xfId="1" applyFont="1" applyFill="1" applyBorder="1" applyAlignment="1">
      <alignment horizontal="center" vertical="center"/>
    </xf>
    <xf numFmtId="0" fontId="46" fillId="0" borderId="7" xfId="3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41" fontId="46" fillId="0" borderId="2" xfId="1" applyFont="1" applyFill="1" applyBorder="1" applyAlignment="1">
      <alignment horizontal="center" vertical="center"/>
    </xf>
    <xf numFmtId="0" fontId="46" fillId="0" borderId="2" xfId="3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right"/>
    </xf>
    <xf numFmtId="0" fontId="14" fillId="0" borderId="0" xfId="3" applyFont="1" applyFill="1" applyBorder="1" applyAlignment="1">
      <alignment horizontal="center" vertical="center"/>
    </xf>
    <xf numFmtId="0" fontId="27" fillId="2" borderId="39" xfId="3" applyFont="1" applyFill="1" applyBorder="1" applyAlignment="1">
      <alignment horizontal="center" vertical="center" wrapText="1"/>
    </xf>
    <xf numFmtId="0" fontId="27" fillId="2" borderId="40" xfId="3" applyFont="1" applyFill="1" applyBorder="1" applyAlignment="1">
      <alignment horizontal="center" vertical="center" wrapText="1"/>
    </xf>
    <xf numFmtId="0" fontId="29" fillId="2" borderId="40" xfId="3" applyFont="1" applyFill="1" applyBorder="1" applyAlignment="1">
      <alignment horizontal="center" vertical="center" wrapText="1"/>
    </xf>
    <xf numFmtId="41" fontId="28" fillId="2" borderId="40" xfId="1" applyNumberFormat="1" applyFont="1" applyFill="1" applyBorder="1" applyAlignment="1">
      <alignment horizontal="center" vertical="center" wrapText="1"/>
    </xf>
    <xf numFmtId="176" fontId="28" fillId="2" borderId="40" xfId="1" applyNumberFormat="1" applyFont="1" applyFill="1" applyBorder="1" applyAlignment="1">
      <alignment horizontal="center" vertical="center" wrapText="1"/>
    </xf>
    <xf numFmtId="176" fontId="27" fillId="2" borderId="40" xfId="1" applyNumberFormat="1" applyFont="1" applyFill="1" applyBorder="1" applyAlignment="1">
      <alignment horizontal="center" vertical="center" wrapText="1"/>
    </xf>
    <xf numFmtId="41" fontId="28" fillId="2" borderId="40" xfId="1" applyFont="1" applyFill="1" applyBorder="1" applyAlignment="1">
      <alignment horizontal="center" vertical="center" wrapText="1"/>
    </xf>
    <xf numFmtId="178" fontId="28" fillId="2" borderId="40" xfId="3" applyNumberFormat="1" applyFont="1" applyFill="1" applyBorder="1" applyAlignment="1">
      <alignment horizontal="center" vertical="center" wrapText="1"/>
    </xf>
    <xf numFmtId="0" fontId="27" fillId="2" borderId="40" xfId="4" applyNumberFormat="1" applyFont="1" applyFill="1" applyBorder="1" applyAlignment="1">
      <alignment horizontal="center" vertical="center" wrapText="1"/>
    </xf>
    <xf numFmtId="41" fontId="27" fillId="2" borderId="40" xfId="4" applyFont="1" applyFill="1" applyBorder="1" applyAlignment="1">
      <alignment horizontal="center" vertical="center" wrapText="1"/>
    </xf>
    <xf numFmtId="178" fontId="27" fillId="2" borderId="40" xfId="3" applyNumberFormat="1" applyFont="1" applyFill="1" applyBorder="1" applyAlignment="1">
      <alignment horizontal="center" vertical="center" wrapText="1"/>
    </xf>
    <xf numFmtId="0" fontId="27" fillId="2" borderId="41" xfId="3" applyFont="1" applyFill="1" applyBorder="1" applyAlignment="1">
      <alignment horizontal="center" vertical="center" wrapText="1"/>
    </xf>
    <xf numFmtId="0" fontId="28" fillId="2" borderId="41" xfId="3" applyFont="1" applyFill="1" applyBorder="1" applyAlignment="1">
      <alignment horizontal="center" vertical="center" wrapText="1"/>
    </xf>
    <xf numFmtId="0" fontId="27" fillId="0" borderId="2" xfId="3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3" applyFont="1" applyFill="1" applyBorder="1" applyAlignment="1">
      <alignment horizontal="center" vertical="center"/>
    </xf>
    <xf numFmtId="41" fontId="28" fillId="0" borderId="2" xfId="1" applyNumberFormat="1" applyFont="1" applyFill="1" applyBorder="1" applyAlignment="1">
      <alignment horizontal="center" vertical="center" wrapText="1"/>
    </xf>
    <xf numFmtId="176" fontId="28" fillId="0" borderId="2" xfId="1" applyNumberFormat="1" applyFont="1" applyFill="1" applyBorder="1" applyAlignment="1">
      <alignment horizontal="center" vertical="center" wrapText="1"/>
    </xf>
    <xf numFmtId="176" fontId="28" fillId="0" borderId="2" xfId="1" applyNumberFormat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 shrinkToFit="1"/>
    </xf>
    <xf numFmtId="20" fontId="28" fillId="0" borderId="2" xfId="5" quotePrefix="1" applyNumberFormat="1" applyFont="1" applyFill="1" applyBorder="1" applyAlignment="1">
      <alignment horizontal="center" vertical="center"/>
    </xf>
    <xf numFmtId="41" fontId="27" fillId="0" borderId="2" xfId="4" applyFont="1" applyFill="1" applyBorder="1" applyAlignment="1">
      <alignment horizontal="center" vertical="center" wrapText="1"/>
    </xf>
    <xf numFmtId="180" fontId="27" fillId="0" borderId="2" xfId="3" applyNumberFormat="1" applyFont="1" applyFill="1" applyBorder="1" applyAlignment="1">
      <alignment horizontal="center" vertical="center"/>
    </xf>
    <xf numFmtId="181" fontId="27" fillId="0" borderId="2" xfId="3" applyNumberFormat="1" applyFont="1" applyFill="1" applyBorder="1" applyAlignment="1">
      <alignment horizontal="center" vertical="center"/>
    </xf>
    <xf numFmtId="0" fontId="27" fillId="0" borderId="2" xfId="5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2" fillId="0" borderId="2" xfId="3" applyFont="1" applyFill="1" applyBorder="1" applyAlignment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0" fontId="29" fillId="0" borderId="2" xfId="5" applyFont="1" applyFill="1" applyBorder="1" applyAlignment="1">
      <alignment horizontal="center" vertical="center"/>
    </xf>
    <xf numFmtId="176" fontId="28" fillId="0" borderId="2" xfId="1" applyNumberFormat="1" applyFont="1" applyFill="1" applyBorder="1" applyAlignment="1" applyProtection="1">
      <alignment horizontal="center" vertical="center"/>
    </xf>
    <xf numFmtId="176" fontId="27" fillId="0" borderId="2" xfId="1" applyNumberFormat="1" applyFont="1" applyFill="1" applyBorder="1" applyAlignment="1" applyProtection="1">
      <alignment horizontal="center" vertical="center"/>
    </xf>
    <xf numFmtId="179" fontId="28" fillId="0" borderId="2" xfId="0" applyNumberFormat="1" applyFont="1" applyFill="1" applyBorder="1" applyAlignment="1" applyProtection="1">
      <alignment horizontal="center" vertical="center" shrinkToFit="1"/>
    </xf>
    <xf numFmtId="20" fontId="28" fillId="0" borderId="2" xfId="3" quotePrefix="1" applyNumberFormat="1" applyFont="1" applyFill="1" applyBorder="1" applyAlignment="1">
      <alignment horizontal="center" vertical="center"/>
    </xf>
    <xf numFmtId="0" fontId="28" fillId="0" borderId="2" xfId="6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center" vertical="center" wrapText="1"/>
    </xf>
    <xf numFmtId="179" fontId="28" fillId="0" borderId="2" xfId="7" applyNumberFormat="1" applyFont="1" applyFill="1" applyBorder="1" applyAlignment="1">
      <alignment horizontal="center" vertical="center"/>
    </xf>
    <xf numFmtId="183" fontId="28" fillId="0" borderId="2" xfId="6" applyNumberFormat="1" applyFont="1" applyFill="1" applyBorder="1" applyAlignment="1">
      <alignment horizontal="center" vertical="center"/>
    </xf>
    <xf numFmtId="49" fontId="27" fillId="0" borderId="2" xfId="0" applyNumberFormat="1" applyFont="1" applyFill="1" applyBorder="1" applyAlignment="1" applyProtection="1">
      <alignment horizontal="center" vertical="center"/>
    </xf>
    <xf numFmtId="0" fontId="28" fillId="0" borderId="2" xfId="3" applyFont="1" applyFill="1" applyBorder="1" applyAlignment="1">
      <alignment horizontal="center" vertical="center"/>
    </xf>
    <xf numFmtId="41" fontId="28" fillId="0" borderId="2" xfId="1" applyNumberFormat="1" applyFont="1" applyFill="1" applyBorder="1" applyAlignment="1">
      <alignment horizontal="center" vertical="center"/>
    </xf>
    <xf numFmtId="0" fontId="27" fillId="0" borderId="2" xfId="8" applyFont="1" applyFill="1" applyBorder="1" applyAlignment="1">
      <alignment horizontal="center" vertical="center"/>
    </xf>
    <xf numFmtId="181" fontId="27" fillId="0" borderId="2" xfId="4" applyNumberFormat="1" applyFont="1" applyFill="1" applyBorder="1" applyAlignment="1">
      <alignment horizontal="center" vertical="center" wrapText="1"/>
    </xf>
    <xf numFmtId="179" fontId="28" fillId="0" borderId="2" xfId="3" applyNumberFormat="1" applyFont="1" applyFill="1" applyBorder="1" applyAlignment="1">
      <alignment horizontal="center" vertical="center"/>
    </xf>
    <xf numFmtId="20" fontId="28" fillId="0" borderId="2" xfId="3" applyNumberFormat="1" applyFont="1" applyFill="1" applyBorder="1" applyAlignment="1">
      <alignment horizontal="center" vertical="center"/>
    </xf>
    <xf numFmtId="20" fontId="28" fillId="0" borderId="2" xfId="8" applyNumberFormat="1" applyFont="1" applyFill="1" applyBorder="1" applyAlignment="1">
      <alignment horizontal="center" vertical="center"/>
    </xf>
    <xf numFmtId="0" fontId="28" fillId="0" borderId="2" xfId="5" applyFont="1" applyFill="1" applyBorder="1" applyAlignment="1">
      <alignment horizontal="center" vertical="center" wrapText="1"/>
    </xf>
    <xf numFmtId="179" fontId="28" fillId="0" borderId="2" xfId="5" applyNumberFormat="1" applyFont="1" applyFill="1" applyBorder="1" applyAlignment="1">
      <alignment horizontal="center" vertical="center"/>
    </xf>
    <xf numFmtId="20" fontId="28" fillId="0" borderId="2" xfId="5" applyNumberFormat="1" applyFont="1" applyFill="1" applyBorder="1" applyAlignment="1">
      <alignment horizontal="center" vertical="center"/>
    </xf>
    <xf numFmtId="183" fontId="28" fillId="0" borderId="2" xfId="3" quotePrefix="1" applyNumberFormat="1" applyFont="1" applyFill="1" applyBorder="1" applyAlignment="1">
      <alignment horizontal="center" vertical="center"/>
    </xf>
    <xf numFmtId="0" fontId="27" fillId="0" borderId="2" xfId="4" applyNumberFormat="1" applyFont="1" applyFill="1" applyBorder="1" applyAlignment="1">
      <alignment horizontal="center" vertical="center" wrapText="1"/>
    </xf>
    <xf numFmtId="41" fontId="28" fillId="0" borderId="2" xfId="1" applyFont="1" applyFill="1" applyBorder="1" applyAlignment="1" applyProtection="1">
      <alignment horizontal="center" vertical="center"/>
    </xf>
    <xf numFmtId="41" fontId="28" fillId="0" borderId="2" xfId="1" applyFont="1" applyFill="1" applyBorder="1" applyAlignment="1">
      <alignment horizontal="center" vertical="center"/>
    </xf>
    <xf numFmtId="0" fontId="38" fillId="0" borderId="2" xfId="5" applyFont="1" applyFill="1" applyBorder="1" applyAlignment="1">
      <alignment horizontal="center" vertical="center" wrapText="1"/>
    </xf>
    <xf numFmtId="41" fontId="28" fillId="0" borderId="2" xfId="1" applyFont="1" applyFill="1" applyBorder="1" applyAlignment="1">
      <alignment horizontal="center" vertical="center" wrapText="1"/>
    </xf>
    <xf numFmtId="0" fontId="33" fillId="0" borderId="2" xfId="3" applyFont="1" applyFill="1" applyBorder="1" applyAlignment="1">
      <alignment horizontal="center" vertical="center"/>
    </xf>
    <xf numFmtId="49" fontId="38" fillId="0" borderId="2" xfId="0" applyNumberFormat="1" applyFont="1" applyFill="1" applyBorder="1" applyAlignment="1" applyProtection="1">
      <alignment horizontal="center" vertical="center"/>
    </xf>
    <xf numFmtId="41" fontId="39" fillId="0" borderId="2" xfId="1" applyNumberFormat="1" applyFont="1" applyFill="1" applyBorder="1" applyAlignment="1">
      <alignment horizontal="center" vertical="center" wrapText="1"/>
    </xf>
    <xf numFmtId="176" fontId="39" fillId="0" borderId="2" xfId="1" applyNumberFormat="1" applyFont="1" applyFill="1" applyBorder="1" applyAlignment="1">
      <alignment horizontal="center" vertical="center" wrapText="1"/>
    </xf>
    <xf numFmtId="176" fontId="39" fillId="0" borderId="2" xfId="1" applyNumberFormat="1" applyFont="1" applyFill="1" applyBorder="1" applyAlignment="1" applyProtection="1">
      <alignment horizontal="center" vertical="center"/>
    </xf>
    <xf numFmtId="179" fontId="39" fillId="0" borderId="2" xfId="0" applyNumberFormat="1" applyFont="1" applyFill="1" applyBorder="1" applyAlignment="1" applyProtection="1">
      <alignment horizontal="center" vertical="center" shrinkToFit="1"/>
    </xf>
    <xf numFmtId="20" fontId="39" fillId="0" borderId="2" xfId="5" applyNumberFormat="1" applyFont="1" applyFill="1" applyBorder="1" applyAlignment="1">
      <alignment horizontal="center" vertical="center"/>
    </xf>
    <xf numFmtId="20" fontId="39" fillId="0" borderId="2" xfId="3" quotePrefix="1" applyNumberFormat="1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/>
    </xf>
    <xf numFmtId="0" fontId="35" fillId="0" borderId="2" xfId="5" applyFont="1" applyFill="1" applyBorder="1" applyAlignment="1">
      <alignment horizontal="center" vertical="center"/>
    </xf>
    <xf numFmtId="41" fontId="19" fillId="0" borderId="2" xfId="1" applyNumberFormat="1" applyFont="1" applyFill="1" applyBorder="1" applyAlignment="1">
      <alignment horizontal="center" vertical="center" wrapText="1"/>
    </xf>
    <xf numFmtId="176" fontId="19" fillId="0" borderId="2" xfId="1" applyNumberFormat="1" applyFont="1" applyFill="1" applyBorder="1" applyAlignment="1">
      <alignment horizontal="center" vertical="center" wrapText="1"/>
    </xf>
    <xf numFmtId="176" fontId="19" fillId="0" borderId="2" xfId="1" applyNumberFormat="1" applyFont="1" applyFill="1" applyBorder="1" applyAlignment="1" applyProtection="1">
      <alignment horizontal="center" vertical="center"/>
    </xf>
    <xf numFmtId="176" fontId="18" fillId="0" borderId="2" xfId="1" applyNumberFormat="1" applyFont="1" applyFill="1" applyBorder="1" applyAlignment="1" applyProtection="1">
      <alignment horizontal="center" vertical="center"/>
    </xf>
    <xf numFmtId="179" fontId="19" fillId="0" borderId="2" xfId="0" applyNumberFormat="1" applyFont="1" applyFill="1" applyBorder="1" applyAlignment="1" applyProtection="1">
      <alignment horizontal="center" vertical="center" shrinkToFit="1"/>
    </xf>
    <xf numFmtId="20" fontId="19" fillId="0" borderId="2" xfId="3" quotePrefix="1" applyNumberFormat="1" applyFont="1" applyFill="1" applyBorder="1" applyAlignment="1">
      <alignment horizontal="center" vertical="center"/>
    </xf>
    <xf numFmtId="180" fontId="35" fillId="0" borderId="2" xfId="3" applyNumberFormat="1" applyFont="1" applyFill="1" applyBorder="1" applyAlignment="1">
      <alignment horizontal="center" vertical="center"/>
    </xf>
    <xf numFmtId="181" fontId="35" fillId="0" borderId="2" xfId="3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/>
    </xf>
    <xf numFmtId="180" fontId="18" fillId="0" borderId="2" xfId="3" applyNumberFormat="1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center" vertical="center"/>
    </xf>
    <xf numFmtId="0" fontId="19" fillId="0" borderId="2" xfId="6" applyFont="1" applyFill="1" applyBorder="1" applyAlignment="1">
      <alignment horizontal="center" vertical="center"/>
    </xf>
    <xf numFmtId="0" fontId="30" fillId="0" borderId="2" xfId="5" applyFont="1" applyFill="1" applyBorder="1" applyAlignment="1">
      <alignment horizontal="center" vertical="center"/>
    </xf>
    <xf numFmtId="176" fontId="43" fillId="0" borderId="2" xfId="1" applyNumberFormat="1" applyFont="1" applyFill="1" applyBorder="1" applyAlignment="1">
      <alignment horizontal="center" vertical="center" wrapText="1"/>
    </xf>
    <xf numFmtId="176" fontId="43" fillId="0" borderId="2" xfId="1" applyNumberFormat="1" applyFont="1" applyFill="1" applyBorder="1" applyAlignment="1">
      <alignment horizontal="center" vertical="center"/>
    </xf>
    <xf numFmtId="176" fontId="42" fillId="0" borderId="2" xfId="1" applyNumberFormat="1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/>
    </xf>
    <xf numFmtId="179" fontId="19" fillId="0" borderId="2" xfId="5" applyNumberFormat="1" applyFont="1" applyFill="1" applyBorder="1" applyAlignment="1">
      <alignment horizontal="center" vertical="center"/>
    </xf>
    <xf numFmtId="20" fontId="19" fillId="0" borderId="2" xfId="5" applyNumberFormat="1" applyFont="1" applyFill="1" applyBorder="1" applyAlignment="1">
      <alignment horizontal="center" vertical="center"/>
    </xf>
    <xf numFmtId="180" fontId="30" fillId="0" borderId="2" xfId="3" applyNumberFormat="1" applyFont="1" applyFill="1" applyBorder="1" applyAlignment="1">
      <alignment horizontal="center" vertical="center"/>
    </xf>
    <xf numFmtId="181" fontId="30" fillId="0" borderId="2" xfId="3" applyNumberFormat="1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180" fontId="34" fillId="0" borderId="2" xfId="3" applyNumberFormat="1" applyFont="1" applyFill="1" applyBorder="1" applyAlignment="1">
      <alignment horizontal="center" vertical="center"/>
    </xf>
    <xf numFmtId="0" fontId="27" fillId="3" borderId="2" xfId="3" applyFont="1" applyFill="1" applyBorder="1" applyAlignment="1">
      <alignment horizontal="center" vertical="center"/>
    </xf>
    <xf numFmtId="0" fontId="28" fillId="3" borderId="2" xfId="5" applyFont="1" applyFill="1" applyBorder="1" applyAlignment="1">
      <alignment horizontal="center" vertical="center" wrapText="1"/>
    </xf>
    <xf numFmtId="0" fontId="29" fillId="3" borderId="2" xfId="5" applyFont="1" applyFill="1" applyBorder="1" applyAlignment="1">
      <alignment horizontal="center" vertical="center"/>
    </xf>
    <xf numFmtId="0" fontId="27" fillId="3" borderId="2" xfId="5" applyFont="1" applyFill="1" applyBorder="1" applyAlignment="1">
      <alignment horizontal="center" vertical="center"/>
    </xf>
    <xf numFmtId="41" fontId="28" fillId="3" borderId="2" xfId="1" applyNumberFormat="1" applyFont="1" applyFill="1" applyBorder="1" applyAlignment="1">
      <alignment horizontal="center" vertical="center" wrapText="1"/>
    </xf>
    <xf numFmtId="176" fontId="28" fillId="3" borderId="2" xfId="1" applyNumberFormat="1" applyFont="1" applyFill="1" applyBorder="1" applyAlignment="1">
      <alignment horizontal="center" vertical="center" wrapText="1"/>
    </xf>
    <xf numFmtId="176" fontId="28" fillId="3" borderId="2" xfId="1" applyNumberFormat="1" applyFont="1" applyFill="1" applyBorder="1" applyAlignment="1">
      <alignment horizontal="center" vertical="center"/>
    </xf>
    <xf numFmtId="176" fontId="27" fillId="3" borderId="2" xfId="1" applyNumberFormat="1" applyFont="1" applyFill="1" applyBorder="1" applyAlignment="1">
      <alignment horizontal="center" vertical="center"/>
    </xf>
    <xf numFmtId="41" fontId="28" fillId="3" borderId="2" xfId="1" applyFont="1" applyFill="1" applyBorder="1" applyAlignment="1">
      <alignment horizontal="center" vertical="center"/>
    </xf>
    <xf numFmtId="179" fontId="28" fillId="3" borderId="2" xfId="5" applyNumberFormat="1" applyFont="1" applyFill="1" applyBorder="1" applyAlignment="1">
      <alignment horizontal="center" vertical="center"/>
    </xf>
    <xf numFmtId="20" fontId="28" fillId="3" borderId="2" xfId="5" applyNumberFormat="1" applyFont="1" applyFill="1" applyBorder="1" applyAlignment="1">
      <alignment horizontal="center" vertical="center"/>
    </xf>
    <xf numFmtId="180" fontId="27" fillId="3" borderId="2" xfId="3" applyNumberFormat="1" applyFont="1" applyFill="1" applyBorder="1" applyAlignment="1">
      <alignment horizontal="center" vertical="center"/>
    </xf>
    <xf numFmtId="0" fontId="32" fillId="3" borderId="2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/>
    </xf>
    <xf numFmtId="41" fontId="19" fillId="0" borderId="2" xfId="1" applyNumberFormat="1" applyFont="1" applyFill="1" applyBorder="1" applyAlignment="1">
      <alignment horizontal="center" vertical="center"/>
    </xf>
    <xf numFmtId="176" fontId="19" fillId="0" borderId="2" xfId="1" applyNumberFormat="1" applyFont="1" applyFill="1" applyBorder="1" applyAlignment="1">
      <alignment horizontal="center" vertical="center"/>
    </xf>
    <xf numFmtId="176" fontId="18" fillId="0" borderId="2" xfId="1" applyNumberFormat="1" applyFont="1" applyFill="1" applyBorder="1" applyAlignment="1">
      <alignment horizontal="center" vertical="center"/>
    </xf>
    <xf numFmtId="20" fontId="19" fillId="0" borderId="2" xfId="5" quotePrefix="1" applyNumberFormat="1" applyFont="1" applyFill="1" applyBorder="1" applyAlignment="1">
      <alignment horizontal="center" vertical="center"/>
    </xf>
    <xf numFmtId="41" fontId="18" fillId="0" borderId="2" xfId="4" applyFont="1" applyFill="1" applyBorder="1" applyAlignment="1">
      <alignment horizontal="center" vertical="center" wrapText="1"/>
    </xf>
    <xf numFmtId="181" fontId="18" fillId="0" borderId="2" xfId="3" applyNumberFormat="1" applyFont="1" applyFill="1" applyBorder="1" applyAlignment="1">
      <alignment horizontal="center" vertical="center"/>
    </xf>
    <xf numFmtId="0" fontId="18" fillId="0" borderId="2" xfId="8" applyFont="1" applyFill="1" applyBorder="1" applyAlignment="1">
      <alignment horizontal="center" vertical="center"/>
    </xf>
    <xf numFmtId="0" fontId="30" fillId="0" borderId="2" xfId="3" applyFont="1" applyFill="1" applyBorder="1" applyAlignment="1">
      <alignment horizontal="center" vertical="center"/>
    </xf>
    <xf numFmtId="179" fontId="19" fillId="0" borderId="2" xfId="7" applyNumberFormat="1" applyFont="1" applyFill="1" applyBorder="1" applyAlignment="1">
      <alignment horizontal="center" vertical="center"/>
    </xf>
    <xf numFmtId="183" fontId="19" fillId="0" borderId="2" xfId="6" applyNumberFormat="1" applyFont="1" applyFill="1" applyBorder="1" applyAlignment="1">
      <alignment horizontal="center" vertical="center"/>
    </xf>
    <xf numFmtId="176" fontId="42" fillId="0" borderId="2" xfId="1" applyNumberFormat="1" applyFont="1" applyFill="1" applyBorder="1" applyAlignment="1">
      <alignment horizontal="center" vertical="center" wrapText="1"/>
    </xf>
    <xf numFmtId="41" fontId="19" fillId="0" borderId="2" xfId="1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/>
    </xf>
    <xf numFmtId="179" fontId="19" fillId="0" borderId="2" xfId="3" applyNumberFormat="1" applyFont="1" applyFill="1" applyBorder="1" applyAlignment="1">
      <alignment horizontal="center" vertical="center"/>
    </xf>
    <xf numFmtId="20" fontId="19" fillId="0" borderId="2" xfId="3" applyNumberFormat="1" applyFont="1" applyFill="1" applyBorder="1" applyAlignment="1">
      <alignment horizontal="center" vertical="center"/>
    </xf>
    <xf numFmtId="0" fontId="28" fillId="3" borderId="2" xfId="3" applyFont="1" applyFill="1" applyBorder="1" applyAlignment="1">
      <alignment horizontal="center" vertical="center"/>
    </xf>
    <xf numFmtId="0" fontId="29" fillId="3" borderId="2" xfId="3" applyFont="1" applyFill="1" applyBorder="1" applyAlignment="1">
      <alignment horizontal="center" vertical="center"/>
    </xf>
    <xf numFmtId="179" fontId="28" fillId="3" borderId="2" xfId="3" applyNumberFormat="1" applyFont="1" applyFill="1" applyBorder="1" applyAlignment="1">
      <alignment horizontal="center" vertical="center"/>
    </xf>
    <xf numFmtId="20" fontId="28" fillId="3" borderId="2" xfId="3" applyNumberFormat="1" applyFont="1" applyFill="1" applyBorder="1" applyAlignment="1">
      <alignment horizontal="center" vertical="center"/>
    </xf>
    <xf numFmtId="20" fontId="28" fillId="3" borderId="2" xfId="5" quotePrefix="1" applyNumberFormat="1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1" fontId="22" fillId="0" borderId="2" xfId="1" applyNumberFormat="1" applyFont="1" applyFill="1" applyBorder="1" applyAlignment="1">
      <alignment horizontal="center" vertical="center" wrapText="1"/>
    </xf>
    <xf numFmtId="176" fontId="40" fillId="0" borderId="2" xfId="1" applyNumberFormat="1" applyFont="1" applyFill="1" applyBorder="1" applyAlignment="1">
      <alignment horizontal="center" vertical="center" wrapText="1"/>
    </xf>
    <xf numFmtId="176" fontId="40" fillId="0" borderId="2" xfId="1" applyNumberFormat="1" applyFont="1" applyFill="1" applyBorder="1" applyAlignment="1">
      <alignment horizontal="center" vertical="center"/>
    </xf>
    <xf numFmtId="176" fontId="41" fillId="0" borderId="2" xfId="1" applyNumberFormat="1" applyFont="1" applyFill="1" applyBorder="1" applyAlignment="1">
      <alignment horizontal="center" vertical="center"/>
    </xf>
    <xf numFmtId="41" fontId="22" fillId="0" borderId="2" xfId="1" applyFont="1" applyFill="1" applyBorder="1" applyAlignment="1">
      <alignment horizontal="center" vertical="center"/>
    </xf>
    <xf numFmtId="179" fontId="22" fillId="0" borderId="2" xfId="0" applyNumberFormat="1" applyFont="1" applyFill="1" applyBorder="1" applyAlignment="1">
      <alignment horizontal="center" vertical="center" shrinkToFit="1"/>
    </xf>
    <xf numFmtId="20" fontId="22" fillId="0" borderId="2" xfId="5" quotePrefix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80" fontId="21" fillId="0" borderId="2" xfId="3" applyNumberFormat="1" applyFont="1" applyFill="1" applyBorder="1" applyAlignment="1">
      <alignment horizontal="center" vertical="center"/>
    </xf>
    <xf numFmtId="41" fontId="21" fillId="0" borderId="2" xfId="4" applyFont="1" applyFill="1" applyBorder="1" applyAlignment="1">
      <alignment horizontal="center" vertical="center" wrapText="1"/>
    </xf>
    <xf numFmtId="20" fontId="28" fillId="3" borderId="2" xfId="8" applyNumberFormat="1" applyFont="1" applyFill="1" applyBorder="1" applyAlignment="1">
      <alignment horizontal="center" vertical="center"/>
    </xf>
    <xf numFmtId="0" fontId="27" fillId="3" borderId="2" xfId="8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/>
    </xf>
    <xf numFmtId="179" fontId="22" fillId="0" borderId="2" xfId="3" applyNumberFormat="1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horizontal="center" vertical="center" wrapText="1"/>
    </xf>
    <xf numFmtId="176" fontId="18" fillId="0" borderId="2" xfId="1" applyNumberFormat="1" applyFont="1" applyFill="1" applyBorder="1" applyAlignment="1">
      <alignment horizontal="center" vertical="center" wrapText="1"/>
    </xf>
    <xf numFmtId="183" fontId="19" fillId="0" borderId="2" xfId="3" applyNumberFormat="1" applyFont="1" applyFill="1" applyBorder="1" applyAlignment="1">
      <alignment horizontal="center" vertical="center"/>
    </xf>
    <xf numFmtId="183" fontId="19" fillId="0" borderId="2" xfId="5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2" xfId="6" applyFont="1" applyFill="1" applyBorder="1" applyAlignment="1">
      <alignment horizontal="center" vertical="center"/>
    </xf>
    <xf numFmtId="176" fontId="27" fillId="3" borderId="2" xfId="1" applyNumberFormat="1" applyFont="1" applyFill="1" applyBorder="1" applyAlignment="1">
      <alignment horizontal="center" vertical="center" wrapText="1"/>
    </xf>
    <xf numFmtId="41" fontId="28" fillId="3" borderId="2" xfId="1" applyFont="1" applyFill="1" applyBorder="1" applyAlignment="1">
      <alignment horizontal="center" vertical="center" wrapText="1"/>
    </xf>
    <xf numFmtId="179" fontId="28" fillId="3" borderId="2" xfId="7" applyNumberFormat="1" applyFont="1" applyFill="1" applyBorder="1" applyAlignment="1">
      <alignment horizontal="center" vertical="center"/>
    </xf>
    <xf numFmtId="183" fontId="28" fillId="3" borderId="2" xfId="6" applyNumberFormat="1" applyFont="1" applyFill="1" applyBorder="1" applyAlignment="1">
      <alignment horizontal="center" vertical="center"/>
    </xf>
    <xf numFmtId="41" fontId="27" fillId="3" borderId="2" xfId="4" applyFont="1" applyFill="1" applyBorder="1" applyAlignment="1">
      <alignment horizontal="center" vertical="center" wrapText="1"/>
    </xf>
    <xf numFmtId="49" fontId="28" fillId="3" borderId="2" xfId="0" applyNumberFormat="1" applyFont="1" applyFill="1" applyBorder="1" applyAlignment="1" applyProtection="1">
      <alignment horizontal="center" vertical="center"/>
    </xf>
    <xf numFmtId="176" fontId="28" fillId="3" borderId="2" xfId="1" applyNumberFormat="1" applyFont="1" applyFill="1" applyBorder="1" applyAlignment="1" applyProtection="1">
      <alignment horizontal="center" vertical="center"/>
    </xf>
    <xf numFmtId="176" fontId="27" fillId="3" borderId="2" xfId="1" applyNumberFormat="1" applyFont="1" applyFill="1" applyBorder="1" applyAlignment="1" applyProtection="1">
      <alignment horizontal="center" vertical="center"/>
    </xf>
    <xf numFmtId="49" fontId="27" fillId="3" borderId="2" xfId="0" applyNumberFormat="1" applyFont="1" applyFill="1" applyBorder="1" applyAlignment="1" applyProtection="1">
      <alignment horizontal="center" vertical="center"/>
    </xf>
    <xf numFmtId="20" fontId="28" fillId="0" borderId="2" xfId="8" quotePrefix="1" applyNumberFormat="1" applyFont="1" applyFill="1" applyBorder="1" applyAlignment="1">
      <alignment horizontal="center" vertical="center"/>
    </xf>
    <xf numFmtId="183" fontId="28" fillId="0" borderId="2" xfId="3" applyNumberFormat="1" applyFont="1" applyFill="1" applyBorder="1" applyAlignment="1">
      <alignment horizontal="center" vertical="center"/>
    </xf>
    <xf numFmtId="183" fontId="22" fillId="0" borderId="2" xfId="6" applyNumberFormat="1" applyFont="1" applyFill="1" applyBorder="1" applyAlignment="1">
      <alignment horizontal="center" vertical="center"/>
    </xf>
    <xf numFmtId="0" fontId="41" fillId="0" borderId="2" xfId="3" applyFont="1" applyFill="1" applyBorder="1" applyAlignment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28" fillId="0" borderId="2" xfId="3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/>
    </xf>
    <xf numFmtId="0" fontId="29" fillId="0" borderId="12" xfId="5" applyFont="1" applyFill="1" applyBorder="1" applyAlignment="1">
      <alignment horizontal="center" vertical="center"/>
    </xf>
    <xf numFmtId="41" fontId="28" fillId="0" borderId="12" xfId="1" applyNumberFormat="1" applyFont="1" applyFill="1" applyBorder="1" applyAlignment="1">
      <alignment horizontal="center" vertical="center" wrapText="1"/>
    </xf>
    <xf numFmtId="176" fontId="28" fillId="0" borderId="12" xfId="1" applyNumberFormat="1" applyFont="1" applyFill="1" applyBorder="1" applyAlignment="1">
      <alignment horizontal="center" vertical="center"/>
    </xf>
    <xf numFmtId="176" fontId="27" fillId="0" borderId="12" xfId="1" applyNumberFormat="1" applyFont="1" applyFill="1" applyBorder="1" applyAlignment="1">
      <alignment horizontal="center" vertical="center"/>
    </xf>
    <xf numFmtId="180" fontId="27" fillId="0" borderId="12" xfId="3" applyNumberFormat="1" applyFont="1" applyFill="1" applyBorder="1" applyAlignment="1">
      <alignment horizontal="center" vertical="center"/>
    </xf>
    <xf numFmtId="181" fontId="27" fillId="0" borderId="12" xfId="3" applyNumberFormat="1" applyFont="1" applyFill="1" applyBorder="1" applyAlignment="1">
      <alignment horizontal="center" vertical="center"/>
    </xf>
    <xf numFmtId="0" fontId="27" fillId="0" borderId="12" xfId="5" applyFont="1" applyFill="1" applyBorder="1" applyAlignment="1">
      <alignment horizontal="center" vertical="center"/>
    </xf>
    <xf numFmtId="0" fontId="32" fillId="0" borderId="12" xfId="3" applyFont="1" applyFill="1" applyBorder="1" applyAlignment="1">
      <alignment horizontal="center" vertical="center"/>
    </xf>
    <xf numFmtId="0" fontId="27" fillId="0" borderId="10" xfId="3" applyFont="1" applyFill="1" applyBorder="1" applyAlignment="1">
      <alignment horizontal="center" vertical="center"/>
    </xf>
    <xf numFmtId="0" fontId="28" fillId="0" borderId="10" xfId="3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/>
    </xf>
    <xf numFmtId="41" fontId="28" fillId="0" borderId="10" xfId="1" applyNumberFormat="1" applyFont="1" applyFill="1" applyBorder="1" applyAlignment="1">
      <alignment horizontal="center" vertical="center" wrapText="1"/>
    </xf>
    <xf numFmtId="176" fontId="28" fillId="0" borderId="10" xfId="1" applyNumberFormat="1" applyFont="1" applyFill="1" applyBorder="1" applyAlignment="1">
      <alignment horizontal="center" vertical="center"/>
    </xf>
    <xf numFmtId="176" fontId="27" fillId="0" borderId="10" xfId="1" applyNumberFormat="1" applyFont="1" applyFill="1" applyBorder="1" applyAlignment="1">
      <alignment horizontal="center" vertical="center"/>
    </xf>
    <xf numFmtId="179" fontId="28" fillId="0" borderId="10" xfId="3" applyNumberFormat="1" applyFont="1" applyFill="1" applyBorder="1" applyAlignment="1">
      <alignment horizontal="center" vertical="center"/>
    </xf>
    <xf numFmtId="20" fontId="28" fillId="0" borderId="10" xfId="3" applyNumberFormat="1" applyFont="1" applyFill="1" applyBorder="1" applyAlignment="1">
      <alignment horizontal="center" vertical="center"/>
    </xf>
    <xf numFmtId="180" fontId="27" fillId="0" borderId="10" xfId="3" applyNumberFormat="1" applyFont="1" applyFill="1" applyBorder="1" applyAlignment="1">
      <alignment horizontal="center" vertical="center"/>
    </xf>
    <xf numFmtId="181" fontId="27" fillId="0" borderId="10" xfId="3" applyNumberFormat="1" applyFont="1" applyFill="1" applyBorder="1" applyAlignment="1">
      <alignment horizontal="center" vertical="center"/>
    </xf>
    <xf numFmtId="0" fontId="27" fillId="0" borderId="10" xfId="8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horizontal="center" vertical="center"/>
    </xf>
    <xf numFmtId="176" fontId="28" fillId="0" borderId="12" xfId="1" applyNumberFormat="1" applyFont="1" applyFill="1" applyBorder="1" applyAlignment="1">
      <alignment horizontal="center" vertical="center" wrapText="1"/>
    </xf>
    <xf numFmtId="0" fontId="28" fillId="0" borderId="10" xfId="5" applyFont="1" applyFill="1" applyBorder="1" applyAlignment="1">
      <alignment horizontal="center" vertical="center" wrapText="1"/>
    </xf>
    <xf numFmtId="0" fontId="29" fillId="0" borderId="10" xfId="5" applyFont="1" applyFill="1" applyBorder="1" applyAlignment="1">
      <alignment horizontal="center" vertical="center"/>
    </xf>
    <xf numFmtId="0" fontId="27" fillId="0" borderId="10" xfId="5" applyFont="1" applyFill="1" applyBorder="1" applyAlignment="1">
      <alignment horizontal="center" vertical="center"/>
    </xf>
    <xf numFmtId="176" fontId="28" fillId="0" borderId="10" xfId="1" applyNumberFormat="1" applyFont="1" applyFill="1" applyBorder="1" applyAlignment="1">
      <alignment horizontal="center" vertical="center" wrapText="1"/>
    </xf>
    <xf numFmtId="179" fontId="28" fillId="0" borderId="10" xfId="5" applyNumberFormat="1" applyFont="1" applyFill="1" applyBorder="1" applyAlignment="1">
      <alignment horizontal="center" vertical="center"/>
    </xf>
    <xf numFmtId="20" fontId="28" fillId="0" borderId="10" xfId="5" applyNumberFormat="1" applyFont="1" applyFill="1" applyBorder="1" applyAlignment="1">
      <alignment horizontal="center" vertical="center"/>
    </xf>
    <xf numFmtId="0" fontId="19" fillId="0" borderId="12" xfId="6" applyFont="1" applyFill="1" applyBorder="1" applyAlignment="1">
      <alignment horizontal="center" vertical="center"/>
    </xf>
    <xf numFmtId="41" fontId="19" fillId="0" borderId="12" xfId="1" applyNumberFormat="1" applyFont="1" applyFill="1" applyBorder="1" applyAlignment="1">
      <alignment horizontal="center" vertical="center" wrapText="1"/>
    </xf>
    <xf numFmtId="176" fontId="43" fillId="0" borderId="12" xfId="1" applyNumberFormat="1" applyFont="1" applyFill="1" applyBorder="1" applyAlignment="1">
      <alignment horizontal="center" vertical="center"/>
    </xf>
    <xf numFmtId="176" fontId="42" fillId="0" borderId="12" xfId="1" applyNumberFormat="1" applyFont="1" applyFill="1" applyBorder="1" applyAlignment="1">
      <alignment horizontal="center" vertical="center"/>
    </xf>
    <xf numFmtId="41" fontId="19" fillId="0" borderId="12" xfId="1" applyFont="1" applyFill="1" applyBorder="1" applyAlignment="1">
      <alignment horizontal="center" vertical="center"/>
    </xf>
    <xf numFmtId="179" fontId="19" fillId="0" borderId="12" xfId="7" applyNumberFormat="1" applyFont="1" applyFill="1" applyBorder="1" applyAlignment="1">
      <alignment horizontal="center" vertical="center"/>
    </xf>
    <xf numFmtId="181" fontId="30" fillId="0" borderId="12" xfId="3" applyNumberFormat="1" applyFont="1" applyFill="1" applyBorder="1" applyAlignment="1">
      <alignment horizontal="center" vertical="center"/>
    </xf>
    <xf numFmtId="0" fontId="42" fillId="0" borderId="12" xfId="5" applyFont="1" applyFill="1" applyBorder="1" applyAlignment="1">
      <alignment horizontal="center" vertical="center"/>
    </xf>
    <xf numFmtId="41" fontId="18" fillId="0" borderId="12" xfId="4" applyFont="1" applyFill="1" applyBorder="1" applyAlignment="1">
      <alignment horizontal="center" vertical="center" wrapText="1"/>
    </xf>
    <xf numFmtId="180" fontId="18" fillId="0" borderId="12" xfId="3" applyNumberFormat="1" applyFont="1" applyFill="1" applyBorder="1" applyAlignment="1">
      <alignment horizontal="center" vertical="center"/>
    </xf>
    <xf numFmtId="180" fontId="34" fillId="0" borderId="12" xfId="3" applyNumberFormat="1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49" fontId="28" fillId="0" borderId="10" xfId="0" applyNumberFormat="1" applyFont="1" applyFill="1" applyBorder="1" applyAlignment="1" applyProtection="1">
      <alignment horizontal="center" vertical="center"/>
    </xf>
    <xf numFmtId="176" fontId="28" fillId="0" borderId="10" xfId="1" applyNumberFormat="1" applyFont="1" applyFill="1" applyBorder="1" applyAlignment="1" applyProtection="1">
      <alignment horizontal="center" vertical="center"/>
    </xf>
    <xf numFmtId="176" fontId="27" fillId="0" borderId="10" xfId="1" applyNumberFormat="1" applyFont="1" applyFill="1" applyBorder="1" applyAlignment="1" applyProtection="1">
      <alignment horizontal="center" vertical="center"/>
    </xf>
    <xf numFmtId="41" fontId="28" fillId="0" borderId="10" xfId="1" applyFont="1" applyFill="1" applyBorder="1" applyAlignment="1" applyProtection="1">
      <alignment horizontal="center" vertical="center"/>
    </xf>
    <xf numFmtId="179" fontId="28" fillId="0" borderId="10" xfId="0" applyNumberFormat="1" applyFont="1" applyFill="1" applyBorder="1" applyAlignment="1" applyProtection="1">
      <alignment horizontal="center" vertical="center" shrinkToFit="1"/>
    </xf>
    <xf numFmtId="49" fontId="27" fillId="0" borderId="10" xfId="0" applyNumberFormat="1" applyFont="1" applyFill="1" applyBorder="1" applyAlignment="1" applyProtection="1">
      <alignment horizontal="center" vertical="center"/>
    </xf>
    <xf numFmtId="0" fontId="28" fillId="0" borderId="12" xfId="5" applyFont="1" applyFill="1" applyBorder="1" applyAlignment="1">
      <alignment horizontal="center" vertical="center" wrapText="1"/>
    </xf>
    <xf numFmtId="179" fontId="28" fillId="0" borderId="12" xfId="5" applyNumberFormat="1" applyFont="1" applyFill="1" applyBorder="1" applyAlignment="1">
      <alignment horizontal="center" vertical="center"/>
    </xf>
    <xf numFmtId="20" fontId="28" fillId="0" borderId="12" xfId="5" applyNumberFormat="1" applyFont="1" applyFill="1" applyBorder="1" applyAlignment="1">
      <alignment horizontal="center" vertical="center"/>
    </xf>
    <xf numFmtId="0" fontId="27" fillId="0" borderId="12" xfId="8" applyFont="1" applyFill="1" applyBorder="1" applyAlignment="1">
      <alignment horizontal="center" vertical="center"/>
    </xf>
    <xf numFmtId="20" fontId="28" fillId="0" borderId="10" xfId="5" quotePrefix="1" applyNumberFormat="1" applyFont="1" applyFill="1" applyBorder="1" applyAlignment="1">
      <alignment horizontal="center" vertical="center"/>
    </xf>
    <xf numFmtId="20" fontId="28" fillId="0" borderId="12" xfId="3" applyNumberFormat="1" applyFont="1" applyFill="1" applyBorder="1" applyAlignment="1">
      <alignment horizontal="center" vertical="center"/>
    </xf>
    <xf numFmtId="0" fontId="19" fillId="0" borderId="10" xfId="3" applyFont="1" applyFill="1" applyBorder="1" applyAlignment="1">
      <alignment horizontal="center" vertical="center"/>
    </xf>
    <xf numFmtId="0" fontId="27" fillId="0" borderId="7" xfId="3" applyFont="1" applyFill="1" applyBorder="1" applyAlignment="1">
      <alignment horizontal="center" vertical="center"/>
    </xf>
    <xf numFmtId="0" fontId="27" fillId="0" borderId="9" xfId="3" applyFont="1" applyFill="1" applyBorder="1" applyAlignment="1">
      <alignment horizontal="center" vertical="center"/>
    </xf>
    <xf numFmtId="0" fontId="27" fillId="0" borderId="18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27" fillId="3" borderId="7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/>
    </xf>
    <xf numFmtId="0" fontId="20" fillId="0" borderId="10" xfId="5" applyFont="1" applyFill="1" applyBorder="1" applyAlignment="1">
      <alignment horizontal="center" vertical="center"/>
    </xf>
    <xf numFmtId="0" fontId="18" fillId="0" borderId="10" xfId="5" applyFont="1" applyFill="1" applyBorder="1" applyAlignment="1">
      <alignment horizontal="center" vertical="center"/>
    </xf>
    <xf numFmtId="41" fontId="19" fillId="0" borderId="10" xfId="1" applyNumberFormat="1" applyFont="1" applyFill="1" applyBorder="1" applyAlignment="1">
      <alignment horizontal="center" vertical="center" wrapText="1"/>
    </xf>
    <xf numFmtId="176" fontId="19" fillId="0" borderId="10" xfId="1" applyNumberFormat="1" applyFont="1" applyFill="1" applyBorder="1" applyAlignment="1">
      <alignment horizontal="center" vertical="center" wrapText="1"/>
    </xf>
    <xf numFmtId="176" fontId="19" fillId="0" borderId="10" xfId="1" applyNumberFormat="1" applyFont="1" applyFill="1" applyBorder="1" applyAlignment="1" applyProtection="1">
      <alignment horizontal="center" vertical="center"/>
    </xf>
    <xf numFmtId="176" fontId="18" fillId="0" borderId="10" xfId="1" applyNumberFormat="1" applyFont="1" applyFill="1" applyBorder="1" applyAlignment="1" applyProtection="1">
      <alignment horizontal="center" vertical="center"/>
    </xf>
    <xf numFmtId="41" fontId="19" fillId="0" borderId="10" xfId="1" applyFont="1" applyFill="1" applyBorder="1" applyAlignment="1" applyProtection="1">
      <alignment horizontal="center" vertical="center"/>
    </xf>
    <xf numFmtId="179" fontId="19" fillId="0" borderId="10" xfId="0" applyNumberFormat="1" applyFont="1" applyFill="1" applyBorder="1" applyAlignment="1" applyProtection="1">
      <alignment horizontal="center" vertical="center" shrinkToFit="1"/>
    </xf>
    <xf numFmtId="20" fontId="19" fillId="0" borderId="10" xfId="3" quotePrefix="1" applyNumberFormat="1" applyFont="1" applyFill="1" applyBorder="1" applyAlignment="1">
      <alignment horizontal="center" vertical="center"/>
    </xf>
    <xf numFmtId="180" fontId="18" fillId="0" borderId="10" xfId="3" applyNumberFormat="1" applyFont="1" applyFill="1" applyBorder="1" applyAlignment="1">
      <alignment horizontal="center" vertical="center"/>
    </xf>
    <xf numFmtId="181" fontId="18" fillId="0" borderId="10" xfId="3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3" applyFont="1" applyFill="1" applyBorder="1" applyAlignment="1">
      <alignment horizontal="center" vertical="center"/>
    </xf>
    <xf numFmtId="20" fontId="19" fillId="0" borderId="2" xfId="8" applyNumberFormat="1" applyFont="1" applyFill="1" applyBorder="1" applyAlignment="1">
      <alignment horizontal="center" vertical="center"/>
    </xf>
    <xf numFmtId="181" fontId="27" fillId="3" borderId="2" xfId="3" applyNumberFormat="1" applyFont="1" applyFill="1" applyBorder="1" applyAlignment="1">
      <alignment horizontal="center" vertical="center"/>
    </xf>
    <xf numFmtId="20" fontId="28" fillId="3" borderId="2" xfId="3" quotePrefix="1" applyNumberFormat="1" applyFont="1" applyFill="1" applyBorder="1" applyAlignment="1">
      <alignment horizontal="center" vertical="center"/>
    </xf>
    <xf numFmtId="181" fontId="27" fillId="3" borderId="2" xfId="4" applyNumberFormat="1" applyFont="1" applyFill="1" applyBorder="1" applyAlignment="1">
      <alignment horizontal="center" vertical="center" wrapText="1"/>
    </xf>
    <xf numFmtId="183" fontId="28" fillId="3" borderId="2" xfId="5" applyNumberFormat="1" applyFont="1" applyFill="1" applyBorder="1" applyAlignment="1">
      <alignment horizontal="center" vertical="center"/>
    </xf>
    <xf numFmtId="0" fontId="52" fillId="0" borderId="1" xfId="3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179" fontId="19" fillId="0" borderId="2" xfId="0" applyNumberFormat="1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 applyProtection="1">
      <alignment horizontal="center" vertical="center"/>
    </xf>
    <xf numFmtId="41" fontId="54" fillId="0" borderId="2" xfId="1" applyFont="1" applyFill="1" applyBorder="1" applyAlignment="1" applyProtection="1">
      <alignment horizontal="center" vertical="center"/>
    </xf>
    <xf numFmtId="41" fontId="54" fillId="0" borderId="2" xfId="1" applyFont="1" applyFill="1" applyBorder="1" applyAlignment="1">
      <alignment horizontal="center" vertical="center"/>
    </xf>
    <xf numFmtId="41" fontId="53" fillId="0" borderId="2" xfId="1" applyFont="1" applyFill="1" applyBorder="1" applyAlignment="1">
      <alignment horizontal="center" vertical="center"/>
    </xf>
    <xf numFmtId="41" fontId="53" fillId="0" borderId="2" xfId="1" applyFont="1" applyFill="1" applyBorder="1" applyAlignment="1" applyProtection="1">
      <alignment horizontal="center" vertical="center"/>
    </xf>
    <xf numFmtId="41" fontId="53" fillId="0" borderId="2" xfId="1" applyFont="1" applyFill="1" applyBorder="1" applyAlignment="1">
      <alignment horizontal="center" vertical="center" wrapText="1"/>
    </xf>
    <xf numFmtId="41" fontId="53" fillId="0" borderId="10" xfId="1" applyFont="1" applyFill="1" applyBorder="1" applyAlignment="1">
      <alignment horizontal="center" vertical="center"/>
    </xf>
    <xf numFmtId="3" fontId="55" fillId="0" borderId="2" xfId="0" applyNumberFormat="1" applyFont="1" applyFill="1" applyBorder="1">
      <alignment vertical="center"/>
    </xf>
    <xf numFmtId="0" fontId="30" fillId="0" borderId="7" xfId="3" applyFont="1" applyFill="1" applyBorder="1" applyAlignment="1">
      <alignment horizontal="center" vertical="center"/>
    </xf>
    <xf numFmtId="41" fontId="32" fillId="0" borderId="2" xfId="1" applyNumberFormat="1" applyFont="1" applyFill="1" applyBorder="1" applyAlignment="1">
      <alignment horizontal="center" vertical="center" wrapText="1"/>
    </xf>
    <xf numFmtId="176" fontId="32" fillId="0" borderId="2" xfId="1" applyNumberFormat="1" applyFont="1" applyFill="1" applyBorder="1" applyAlignment="1">
      <alignment horizontal="center" vertical="center"/>
    </xf>
    <xf numFmtId="176" fontId="30" fillId="0" borderId="2" xfId="1" applyNumberFormat="1" applyFont="1" applyFill="1" applyBorder="1" applyAlignment="1">
      <alignment horizontal="center" vertical="center"/>
    </xf>
    <xf numFmtId="179" fontId="32" fillId="0" borderId="2" xfId="3" applyNumberFormat="1" applyFont="1" applyFill="1" applyBorder="1" applyAlignment="1">
      <alignment horizontal="center" vertical="center"/>
    </xf>
    <xf numFmtId="20" fontId="32" fillId="0" borderId="2" xfId="3" applyNumberFormat="1" applyFont="1" applyFill="1" applyBorder="1" applyAlignment="1">
      <alignment horizontal="center" vertical="center"/>
    </xf>
    <xf numFmtId="0" fontId="30" fillId="3" borderId="7" xfId="3" applyFont="1" applyFill="1" applyBorder="1" applyAlignment="1">
      <alignment horizontal="center" vertical="center"/>
    </xf>
    <xf numFmtId="0" fontId="31" fillId="3" borderId="2" xfId="3" applyFont="1" applyFill="1" applyBorder="1" applyAlignment="1">
      <alignment horizontal="center" vertical="center"/>
    </xf>
    <xf numFmtId="0" fontId="30" fillId="3" borderId="2" xfId="3" applyFont="1" applyFill="1" applyBorder="1" applyAlignment="1">
      <alignment horizontal="center" vertical="center"/>
    </xf>
    <xf numFmtId="41" fontId="32" fillId="3" borderId="2" xfId="1" applyNumberFormat="1" applyFont="1" applyFill="1" applyBorder="1" applyAlignment="1">
      <alignment horizontal="center" vertical="center" wrapText="1"/>
    </xf>
    <xf numFmtId="176" fontId="32" fillId="3" borderId="2" xfId="1" applyNumberFormat="1" applyFont="1" applyFill="1" applyBorder="1" applyAlignment="1">
      <alignment horizontal="center" vertical="center"/>
    </xf>
    <xf numFmtId="176" fontId="30" fillId="3" borderId="2" xfId="1" applyNumberFormat="1" applyFont="1" applyFill="1" applyBorder="1" applyAlignment="1">
      <alignment horizontal="center" vertical="center"/>
    </xf>
    <xf numFmtId="179" fontId="32" fillId="3" borderId="2" xfId="3" applyNumberFormat="1" applyFont="1" applyFill="1" applyBorder="1" applyAlignment="1">
      <alignment horizontal="center" vertical="center"/>
    </xf>
    <xf numFmtId="20" fontId="32" fillId="3" borderId="2" xfId="3" applyNumberFormat="1" applyFont="1" applyFill="1" applyBorder="1" applyAlignment="1">
      <alignment horizontal="center" vertical="center"/>
    </xf>
    <xf numFmtId="180" fontId="30" fillId="3" borderId="2" xfId="3" applyNumberFormat="1" applyFont="1" applyFill="1" applyBorder="1" applyAlignment="1">
      <alignment horizontal="center" vertical="center"/>
    </xf>
    <xf numFmtId="179" fontId="32" fillId="3" borderId="2" xfId="0" applyNumberFormat="1" applyFont="1" applyFill="1" applyBorder="1" applyAlignment="1">
      <alignment horizontal="center" vertical="center" shrinkToFit="1"/>
    </xf>
    <xf numFmtId="20" fontId="32" fillId="3" borderId="2" xfId="5" quotePrefix="1" applyNumberFormat="1" applyFont="1" applyFill="1" applyBorder="1" applyAlignment="1">
      <alignment horizontal="center" vertical="center"/>
    </xf>
    <xf numFmtId="176" fontId="32" fillId="0" borderId="2" xfId="1" applyNumberFormat="1" applyFont="1" applyFill="1" applyBorder="1" applyAlignment="1">
      <alignment horizontal="center" vertical="center" wrapText="1"/>
    </xf>
    <xf numFmtId="183" fontId="32" fillId="0" borderId="2" xfId="3" applyNumberFormat="1" applyFont="1" applyFill="1" applyBorder="1" applyAlignment="1">
      <alignment horizontal="center" vertical="center"/>
    </xf>
    <xf numFmtId="20" fontId="32" fillId="0" borderId="2" xfId="8" applyNumberFormat="1" applyFont="1" applyFill="1" applyBorder="1" applyAlignment="1">
      <alignment horizontal="center" vertical="center"/>
    </xf>
    <xf numFmtId="0" fontId="30" fillId="0" borderId="2" xfId="8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41" fontId="19" fillId="0" borderId="12" xfId="1" applyNumberFormat="1" applyFont="1" applyFill="1" applyBorder="1" applyAlignment="1">
      <alignment horizontal="center" vertical="center"/>
    </xf>
    <xf numFmtId="176" fontId="19" fillId="0" borderId="12" xfId="1" applyNumberFormat="1" applyFont="1" applyFill="1" applyBorder="1" applyAlignment="1">
      <alignment horizontal="center" vertical="center"/>
    </xf>
    <xf numFmtId="176" fontId="18" fillId="0" borderId="12" xfId="1" applyNumberFormat="1" applyFont="1" applyFill="1" applyBorder="1" applyAlignment="1">
      <alignment horizontal="center" vertical="center"/>
    </xf>
    <xf numFmtId="179" fontId="19" fillId="0" borderId="12" xfId="3" applyNumberFormat="1" applyFont="1" applyFill="1" applyBorder="1" applyAlignment="1">
      <alignment horizontal="center" vertical="center"/>
    </xf>
    <xf numFmtId="183" fontId="19" fillId="0" borderId="12" xfId="3" applyNumberFormat="1" applyFont="1" applyFill="1" applyBorder="1" applyAlignment="1">
      <alignment horizontal="center" vertical="center"/>
    </xf>
    <xf numFmtId="20" fontId="19" fillId="0" borderId="12" xfId="3" applyNumberFormat="1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20" fontId="19" fillId="0" borderId="12" xfId="8" applyNumberFormat="1" applyFont="1" applyFill="1" applyBorder="1" applyAlignment="1">
      <alignment horizontal="center" vertical="center"/>
    </xf>
    <xf numFmtId="0" fontId="56" fillId="0" borderId="18" xfId="3" applyFont="1" applyFill="1" applyBorder="1" applyAlignment="1">
      <alignment horizontal="center" vertical="center"/>
    </xf>
    <xf numFmtId="0" fontId="56" fillId="0" borderId="12" xfId="0" applyFont="1" applyFill="1" applyBorder="1" applyAlignment="1">
      <alignment horizontal="center" vertical="center" wrapText="1"/>
    </xf>
    <xf numFmtId="41" fontId="56" fillId="0" borderId="12" xfId="1" applyFont="1" applyFill="1" applyBorder="1" applyAlignment="1">
      <alignment horizontal="center" vertical="center" wrapText="1"/>
    </xf>
    <xf numFmtId="0" fontId="56" fillId="0" borderId="1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5" xfId="3" applyFont="1" applyFill="1" applyBorder="1" applyAlignment="1">
      <alignment horizontal="center" vertical="center"/>
    </xf>
    <xf numFmtId="0" fontId="16" fillId="0" borderId="27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41" fontId="56" fillId="0" borderId="19" xfId="1" applyFont="1" applyFill="1" applyBorder="1" applyAlignment="1">
      <alignment horizontal="center" vertical="center"/>
    </xf>
    <xf numFmtId="41" fontId="56" fillId="0" borderId="18" xfId="1" applyFont="1" applyFill="1" applyBorder="1" applyAlignment="1">
      <alignment horizontal="center" vertical="center"/>
    </xf>
    <xf numFmtId="41" fontId="56" fillId="0" borderId="30" xfId="1" applyFont="1" applyFill="1" applyBorder="1" applyAlignment="1">
      <alignment horizontal="center" vertical="center"/>
    </xf>
    <xf numFmtId="41" fontId="56" fillId="0" borderId="20" xfId="1" applyFont="1" applyFill="1" applyBorder="1" applyAlignment="1">
      <alignment horizontal="center" vertical="center"/>
    </xf>
    <xf numFmtId="0" fontId="44" fillId="0" borderId="42" xfId="3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/>
    </xf>
    <xf numFmtId="41" fontId="44" fillId="0" borderId="21" xfId="1" applyFont="1" applyFill="1" applyBorder="1" applyAlignment="1">
      <alignment horizontal="center" vertical="center"/>
    </xf>
    <xf numFmtId="41" fontId="44" fillId="0" borderId="7" xfId="1" applyFont="1" applyFill="1" applyBorder="1" applyAlignment="1">
      <alignment horizontal="center" vertical="center"/>
    </xf>
    <xf numFmtId="41" fontId="44" fillId="0" borderId="28" xfId="1" applyFont="1" applyFill="1" applyBorder="1" applyAlignment="1">
      <alignment horizontal="center" vertical="center"/>
    </xf>
    <xf numFmtId="41" fontId="44" fillId="0" borderId="22" xfId="1" applyFont="1" applyFill="1" applyBorder="1" applyAlignment="1">
      <alignment horizontal="center" vertical="center"/>
    </xf>
    <xf numFmtId="0" fontId="45" fillId="0" borderId="43" xfId="3" applyFont="1" applyFill="1" applyBorder="1" applyAlignment="1">
      <alignment horizontal="center" vertical="center"/>
    </xf>
    <xf numFmtId="0" fontId="45" fillId="0" borderId="8" xfId="3" applyFont="1" applyFill="1" applyBorder="1" applyAlignment="1">
      <alignment horizontal="center" vertical="center"/>
    </xf>
    <xf numFmtId="0" fontId="44" fillId="0" borderId="43" xfId="3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/>
    </xf>
    <xf numFmtId="41" fontId="46" fillId="0" borderId="21" xfId="1" applyFont="1" applyFill="1" applyBorder="1" applyAlignment="1">
      <alignment horizontal="center" vertical="center"/>
    </xf>
    <xf numFmtId="41" fontId="46" fillId="0" borderId="7" xfId="1" applyFont="1" applyFill="1" applyBorder="1" applyAlignment="1">
      <alignment horizontal="center" vertical="center"/>
    </xf>
    <xf numFmtId="41" fontId="46" fillId="0" borderId="28" xfId="1" applyFont="1" applyFill="1" applyBorder="1" applyAlignment="1">
      <alignment horizontal="center" vertical="center"/>
    </xf>
    <xf numFmtId="41" fontId="46" fillId="0" borderId="22" xfId="1" applyFont="1" applyFill="1" applyBorder="1" applyAlignment="1">
      <alignment horizontal="center" vertical="center"/>
    </xf>
    <xf numFmtId="41" fontId="45" fillId="0" borderId="2" xfId="1" applyFont="1" applyFill="1" applyBorder="1" applyAlignment="1">
      <alignment horizontal="center" vertical="center"/>
    </xf>
    <xf numFmtId="41" fontId="16" fillId="0" borderId="7" xfId="1" applyFont="1" applyFill="1" applyBorder="1" applyAlignment="1">
      <alignment horizontal="center" vertical="center"/>
    </xf>
    <xf numFmtId="41" fontId="16" fillId="0" borderId="2" xfId="1" applyFont="1" applyFill="1" applyBorder="1" applyAlignment="1">
      <alignment horizontal="center" vertical="center"/>
    </xf>
    <xf numFmtId="0" fontId="16" fillId="0" borderId="46" xfId="3" applyFont="1" applyFill="1" applyBorder="1" applyAlignment="1">
      <alignment horizontal="center" vertical="center"/>
    </xf>
    <xf numFmtId="41" fontId="44" fillId="0" borderId="24" xfId="1" applyFont="1" applyFill="1" applyBorder="1" applyAlignment="1">
      <alignment horizontal="center" vertical="center"/>
    </xf>
    <xf numFmtId="41" fontId="44" fillId="0" borderId="31" xfId="1" applyFont="1" applyFill="1" applyBorder="1" applyAlignment="1">
      <alignment horizontal="center" vertical="center"/>
    </xf>
    <xf numFmtId="0" fontId="44" fillId="0" borderId="44" xfId="3" applyFont="1" applyFill="1" applyBorder="1" applyAlignment="1">
      <alignment horizontal="center" vertical="center"/>
    </xf>
    <xf numFmtId="0" fontId="16" fillId="0" borderId="11" xfId="3" applyFont="1" applyFill="1" applyBorder="1" applyAlignment="1">
      <alignment horizontal="center" vertical="center"/>
    </xf>
    <xf numFmtId="41" fontId="16" fillId="0" borderId="15" xfId="1" applyFont="1" applyFill="1" applyBorder="1" applyAlignment="1">
      <alignment horizontal="center" vertical="center"/>
    </xf>
    <xf numFmtId="41" fontId="44" fillId="0" borderId="15" xfId="1" applyFont="1" applyFill="1" applyBorder="1" applyAlignment="1">
      <alignment horizontal="center" vertical="center"/>
    </xf>
    <xf numFmtId="41" fontId="44" fillId="0" borderId="27" xfId="1" applyFont="1" applyFill="1" applyBorder="1" applyAlignment="1">
      <alignment horizontal="center" vertical="center"/>
    </xf>
    <xf numFmtId="41" fontId="16" fillId="0" borderId="17" xfId="1" applyFont="1" applyFill="1" applyBorder="1" applyAlignment="1">
      <alignment horizontal="center" vertical="center"/>
    </xf>
    <xf numFmtId="41" fontId="16" fillId="0" borderId="27" xfId="1" applyFont="1" applyFill="1" applyBorder="1" applyAlignment="1">
      <alignment horizontal="center" vertical="center"/>
    </xf>
    <xf numFmtId="0" fontId="44" fillId="0" borderId="45" xfId="3" applyFont="1" applyFill="1" applyBorder="1" applyAlignment="1">
      <alignment horizontal="center" vertical="center"/>
    </xf>
    <xf numFmtId="0" fontId="16" fillId="0" borderId="47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41" fontId="16" fillId="0" borderId="21" xfId="1" applyFont="1" applyFill="1" applyBorder="1" applyAlignment="1">
      <alignment horizontal="center" vertical="center"/>
    </xf>
    <xf numFmtId="41" fontId="16" fillId="0" borderId="22" xfId="1" applyFont="1" applyFill="1" applyBorder="1" applyAlignment="1">
      <alignment horizontal="center" vertical="center"/>
    </xf>
    <xf numFmtId="41" fontId="16" fillId="0" borderId="28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1" fontId="16" fillId="0" borderId="2" xfId="1" applyFont="1" applyFill="1" applyBorder="1" applyAlignment="1">
      <alignment horizontal="center" vertical="center" wrapText="1"/>
    </xf>
    <xf numFmtId="0" fontId="16" fillId="0" borderId="23" xfId="3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1" fontId="16" fillId="0" borderId="3" xfId="1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/>
    </xf>
    <xf numFmtId="41" fontId="16" fillId="0" borderId="24" xfId="1" applyFont="1" applyFill="1" applyBorder="1" applyAlignment="1">
      <alignment horizontal="center" vertical="center"/>
    </xf>
    <xf numFmtId="41" fontId="16" fillId="0" borderId="23" xfId="1" applyFont="1" applyFill="1" applyBorder="1" applyAlignment="1">
      <alignment horizontal="center" vertical="center"/>
    </xf>
    <xf numFmtId="41" fontId="16" fillId="0" borderId="25" xfId="1" applyFont="1" applyFill="1" applyBorder="1" applyAlignment="1">
      <alignment horizontal="center" vertical="center"/>
    </xf>
    <xf numFmtId="41" fontId="16" fillId="0" borderId="31" xfId="1" applyFont="1" applyFill="1" applyBorder="1" applyAlignment="1">
      <alignment horizontal="center" vertical="center"/>
    </xf>
    <xf numFmtId="0" fontId="58" fillId="0" borderId="2" xfId="3" applyFont="1" applyFill="1" applyBorder="1" applyAlignment="1">
      <alignment horizontal="center" vertical="center"/>
    </xf>
    <xf numFmtId="0" fontId="59" fillId="0" borderId="3" xfId="3" applyFont="1" applyFill="1" applyBorder="1" applyAlignment="1">
      <alignment horizontal="center" vertical="center"/>
    </xf>
    <xf numFmtId="0" fontId="59" fillId="0" borderId="5" xfId="3" applyFont="1" applyFill="1" applyBorder="1" applyAlignment="1">
      <alignment horizontal="center" vertical="center"/>
    </xf>
    <xf numFmtId="0" fontId="59" fillId="0" borderId="2" xfId="3" applyFont="1" applyFill="1" applyBorder="1" applyAlignment="1">
      <alignment horizontal="center" vertical="center"/>
    </xf>
    <xf numFmtId="0" fontId="59" fillId="0" borderId="10" xfId="3" applyFont="1" applyFill="1" applyBorder="1" applyAlignment="1">
      <alignment horizontal="center" vertical="center"/>
    </xf>
    <xf numFmtId="0" fontId="59" fillId="0" borderId="12" xfId="3" applyFont="1" applyFill="1" applyBorder="1" applyAlignment="1">
      <alignment horizontal="center" vertical="center"/>
    </xf>
    <xf numFmtId="182" fontId="60" fillId="0" borderId="3" xfId="2" applyNumberFormat="1" applyFont="1" applyFill="1" applyBorder="1" applyAlignment="1">
      <alignment horizontal="center" vertical="center"/>
    </xf>
    <xf numFmtId="182" fontId="60" fillId="0" borderId="6" xfId="2" applyNumberFormat="1" applyFont="1" applyFill="1" applyBorder="1" applyAlignment="1">
      <alignment horizontal="center" vertical="center"/>
    </xf>
    <xf numFmtId="182" fontId="60" fillId="0" borderId="8" xfId="2" applyNumberFormat="1" applyFont="1" applyFill="1" applyBorder="1" applyAlignment="1">
      <alignment horizontal="center" vertical="center"/>
    </xf>
    <xf numFmtId="182" fontId="60" fillId="0" borderId="11" xfId="2" applyNumberFormat="1" applyFont="1" applyFill="1" applyBorder="1" applyAlignment="1">
      <alignment horizontal="center" vertical="center"/>
    </xf>
    <xf numFmtId="182" fontId="60" fillId="0" borderId="12" xfId="2" applyNumberFormat="1" applyFont="1" applyFill="1" applyBorder="1" applyAlignment="1">
      <alignment horizontal="center" vertical="center"/>
    </xf>
    <xf numFmtId="0" fontId="60" fillId="0" borderId="2" xfId="3" applyFont="1" applyFill="1" applyBorder="1" applyAlignment="1">
      <alignment horizontal="center" vertical="center"/>
    </xf>
    <xf numFmtId="0" fontId="56" fillId="0" borderId="7" xfId="3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/>
    </xf>
    <xf numFmtId="41" fontId="56" fillId="0" borderId="2" xfId="1" applyFont="1" applyFill="1" applyBorder="1" applyAlignment="1">
      <alignment horizontal="center" vertical="center"/>
    </xf>
    <xf numFmtId="0" fontId="56" fillId="0" borderId="2" xfId="3" applyFont="1" applyFill="1" applyBorder="1" applyAlignment="1">
      <alignment horizontal="center" vertical="center"/>
    </xf>
    <xf numFmtId="41" fontId="56" fillId="0" borderId="21" xfId="1" applyFont="1" applyFill="1" applyBorder="1" applyAlignment="1">
      <alignment horizontal="center" vertical="center"/>
    </xf>
    <xf numFmtId="41" fontId="56" fillId="0" borderId="7" xfId="1" applyFont="1" applyFill="1" applyBorder="1" applyAlignment="1">
      <alignment horizontal="center" vertical="center"/>
    </xf>
    <xf numFmtId="41" fontId="56" fillId="0" borderId="28" xfId="1" applyFont="1" applyFill="1" applyBorder="1" applyAlignment="1">
      <alignment horizontal="center" vertical="center"/>
    </xf>
    <xf numFmtId="41" fontId="56" fillId="0" borderId="22" xfId="1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 wrapText="1"/>
    </xf>
    <xf numFmtId="41" fontId="56" fillId="0" borderId="2" xfId="1" applyFont="1" applyFill="1" applyBorder="1" applyAlignment="1">
      <alignment horizontal="center" vertical="center" wrapText="1"/>
    </xf>
    <xf numFmtId="41" fontId="45" fillId="0" borderId="12" xfId="1" applyFont="1" applyFill="1" applyBorder="1" applyAlignment="1">
      <alignment horizontal="center" vertical="center"/>
    </xf>
    <xf numFmtId="41" fontId="45" fillId="0" borderId="3" xfId="1" applyFont="1" applyFill="1" applyBorder="1" applyAlignment="1">
      <alignment horizontal="center" vertical="center"/>
    </xf>
    <xf numFmtId="41" fontId="45" fillId="0" borderId="14" xfId="1" applyFont="1" applyFill="1" applyBorder="1" applyAlignment="1">
      <alignment horizontal="center" vertical="center"/>
    </xf>
    <xf numFmtId="0" fontId="45" fillId="0" borderId="14" xfId="3" applyFont="1" applyFill="1" applyBorder="1" applyAlignment="1">
      <alignment horizontal="center" vertical="center" wrapText="1"/>
    </xf>
    <xf numFmtId="0" fontId="45" fillId="0" borderId="14" xfId="3" applyFont="1" applyFill="1" applyBorder="1" applyAlignment="1">
      <alignment horizontal="center" vertical="center"/>
    </xf>
    <xf numFmtId="41" fontId="8" fillId="0" borderId="0" xfId="3" applyNumberFormat="1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41" fontId="19" fillId="0" borderId="2" xfId="1" applyFont="1" applyFill="1" applyBorder="1" applyAlignment="1" applyProtection="1">
      <alignment horizontal="center" vertical="center"/>
    </xf>
    <xf numFmtId="41" fontId="18" fillId="0" borderId="2" xfId="4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28" fillId="0" borderId="3" xfId="5" applyFont="1" applyFill="1" applyBorder="1" applyAlignment="1">
      <alignment horizontal="center" vertical="center" wrapText="1"/>
    </xf>
    <xf numFmtId="0" fontId="29" fillId="0" borderId="3" xfId="5" applyFont="1" applyFill="1" applyBorder="1" applyAlignment="1">
      <alignment horizontal="center" vertical="center"/>
    </xf>
    <xf numFmtId="0" fontId="27" fillId="0" borderId="3" xfId="5" applyFont="1" applyFill="1" applyBorder="1" applyAlignment="1">
      <alignment horizontal="center" vertical="center"/>
    </xf>
    <xf numFmtId="41" fontId="28" fillId="0" borderId="3" xfId="1" applyNumberFormat="1" applyFont="1" applyFill="1" applyBorder="1" applyAlignment="1">
      <alignment horizontal="center" vertical="center" wrapText="1"/>
    </xf>
    <xf numFmtId="176" fontId="28" fillId="0" borderId="3" xfId="1" applyNumberFormat="1" applyFont="1" applyFill="1" applyBorder="1" applyAlignment="1">
      <alignment horizontal="center" vertical="center" wrapText="1"/>
    </xf>
    <xf numFmtId="176" fontId="28" fillId="0" borderId="3" xfId="1" applyNumberFormat="1" applyFont="1" applyFill="1" applyBorder="1" applyAlignment="1">
      <alignment horizontal="center" vertical="center"/>
    </xf>
    <xf numFmtId="176" fontId="27" fillId="0" borderId="3" xfId="1" applyNumberFormat="1" applyFont="1" applyFill="1" applyBorder="1" applyAlignment="1">
      <alignment horizontal="center" vertical="center"/>
    </xf>
    <xf numFmtId="0" fontId="55" fillId="0" borderId="3" xfId="0" applyFont="1" applyFill="1" applyBorder="1">
      <alignment vertical="center"/>
    </xf>
    <xf numFmtId="179" fontId="28" fillId="0" borderId="3" xfId="5" applyNumberFormat="1" applyFont="1" applyFill="1" applyBorder="1" applyAlignment="1">
      <alignment horizontal="center" vertical="center"/>
    </xf>
    <xf numFmtId="20" fontId="28" fillId="0" borderId="3" xfId="5" applyNumberFormat="1" applyFont="1" applyFill="1" applyBorder="1" applyAlignment="1">
      <alignment horizontal="center" vertical="center"/>
    </xf>
    <xf numFmtId="180" fontId="27" fillId="0" borderId="3" xfId="3" applyNumberFormat="1" applyFont="1" applyFill="1" applyBorder="1" applyAlignment="1">
      <alignment horizontal="center" vertical="center"/>
    </xf>
    <xf numFmtId="181" fontId="27" fillId="0" borderId="3" xfId="3" applyNumberFormat="1" applyFont="1" applyFill="1" applyBorder="1" applyAlignment="1">
      <alignment horizontal="center" vertical="center"/>
    </xf>
    <xf numFmtId="0" fontId="27" fillId="0" borderId="3" xfId="3" applyFont="1" applyFill="1" applyBorder="1" applyAlignment="1">
      <alignment horizontal="center" vertical="center"/>
    </xf>
    <xf numFmtId="0" fontId="32" fillId="0" borderId="3" xfId="3" applyFont="1" applyFill="1" applyBorder="1" applyAlignment="1">
      <alignment horizontal="center" vertical="center"/>
    </xf>
    <xf numFmtId="41" fontId="48" fillId="0" borderId="2" xfId="4" applyFont="1" applyFill="1" applyBorder="1" applyAlignment="1">
      <alignment horizontal="center" vertical="center" wrapText="1"/>
    </xf>
    <xf numFmtId="179" fontId="19" fillId="0" borderId="2" xfId="5" quotePrefix="1" applyNumberFormat="1" applyFont="1" applyFill="1" applyBorder="1" applyAlignment="1">
      <alignment horizontal="center" vertical="center"/>
    </xf>
    <xf numFmtId="183" fontId="19" fillId="0" borderId="2" xfId="3" quotePrefix="1" applyNumberFormat="1" applyFont="1" applyFill="1" applyBorder="1" applyAlignment="1">
      <alignment horizontal="center" vertical="center"/>
    </xf>
    <xf numFmtId="20" fontId="19" fillId="0" borderId="2" xfId="8" quotePrefix="1" applyNumberFormat="1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horizontal="center" vertical="center"/>
    </xf>
    <xf numFmtId="41" fontId="19" fillId="0" borderId="10" xfId="1" applyNumberFormat="1" applyFont="1" applyFill="1" applyBorder="1" applyAlignment="1">
      <alignment horizontal="center" vertical="center"/>
    </xf>
    <xf numFmtId="176" fontId="19" fillId="0" borderId="10" xfId="1" applyNumberFormat="1" applyFont="1" applyFill="1" applyBorder="1" applyAlignment="1">
      <alignment horizontal="center" vertical="center"/>
    </xf>
    <xf numFmtId="20" fontId="19" fillId="0" borderId="10" xfId="5" quotePrefix="1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/>
    </xf>
    <xf numFmtId="176" fontId="19" fillId="0" borderId="12" xfId="1" applyNumberFormat="1" applyFont="1" applyFill="1" applyBorder="1" applyAlignment="1">
      <alignment horizontal="center" vertical="center" wrapText="1"/>
    </xf>
    <xf numFmtId="176" fontId="19" fillId="0" borderId="12" xfId="1" applyNumberFormat="1" applyFont="1" applyFill="1" applyBorder="1" applyAlignment="1" applyProtection="1">
      <alignment horizontal="center" vertical="center"/>
    </xf>
    <xf numFmtId="176" fontId="18" fillId="0" borderId="12" xfId="1" applyNumberFormat="1" applyFont="1" applyFill="1" applyBorder="1" applyAlignment="1" applyProtection="1">
      <alignment horizontal="center" vertical="center"/>
    </xf>
    <xf numFmtId="41" fontId="19" fillId="0" borderId="12" xfId="1" applyFont="1" applyFill="1" applyBorder="1" applyAlignment="1" applyProtection="1">
      <alignment horizontal="center" vertical="center"/>
    </xf>
    <xf numFmtId="179" fontId="19" fillId="0" borderId="12" xfId="0" applyNumberFormat="1" applyFont="1" applyFill="1" applyBorder="1" applyAlignment="1" applyProtection="1">
      <alignment horizontal="center" vertical="center" shrinkToFit="1"/>
    </xf>
    <xf numFmtId="183" fontId="19" fillId="0" borderId="12" xfId="3" quotePrefix="1" applyNumberFormat="1" applyFont="1" applyFill="1" applyBorder="1" applyAlignment="1">
      <alignment horizontal="center" vertical="center"/>
    </xf>
    <xf numFmtId="20" fontId="19" fillId="0" borderId="12" xfId="8" quotePrefix="1" applyNumberFormat="1" applyFont="1" applyFill="1" applyBorder="1" applyAlignment="1">
      <alignment horizontal="center" vertical="center"/>
    </xf>
    <xf numFmtId="0" fontId="61" fillId="3" borderId="2" xfId="3" applyFont="1" applyFill="1" applyBorder="1" applyAlignment="1">
      <alignment horizontal="center" vertical="center"/>
    </xf>
    <xf numFmtId="0" fontId="62" fillId="3" borderId="2" xfId="3" applyFont="1" applyFill="1" applyBorder="1" applyAlignment="1">
      <alignment horizontal="center" vertical="center"/>
    </xf>
    <xf numFmtId="0" fontId="20" fillId="0" borderId="12" xfId="3" applyFont="1" applyFill="1" applyBorder="1" applyAlignment="1">
      <alignment horizontal="center" vertical="center"/>
    </xf>
    <xf numFmtId="181" fontId="18" fillId="0" borderId="12" xfId="3" applyNumberFormat="1" applyFont="1" applyFill="1" applyBorder="1" applyAlignment="1">
      <alignment horizontal="center" vertical="center"/>
    </xf>
    <xf numFmtId="0" fontId="18" fillId="0" borderId="12" xfId="8" applyFont="1" applyFill="1" applyBorder="1" applyAlignment="1">
      <alignment horizontal="center" vertical="center"/>
    </xf>
    <xf numFmtId="176" fontId="43" fillId="0" borderId="10" xfId="1" applyNumberFormat="1" applyFont="1" applyFill="1" applyBorder="1" applyAlignment="1">
      <alignment horizontal="center" vertical="center"/>
    </xf>
    <xf numFmtId="176" fontId="42" fillId="0" borderId="10" xfId="1" applyNumberFormat="1" applyFont="1" applyFill="1" applyBorder="1" applyAlignment="1">
      <alignment horizontal="center" vertical="center"/>
    </xf>
    <xf numFmtId="41" fontId="19" fillId="0" borderId="10" xfId="1" applyFont="1" applyFill="1" applyBorder="1" applyAlignment="1">
      <alignment horizontal="center" vertical="center"/>
    </xf>
    <xf numFmtId="179" fontId="19" fillId="0" borderId="10" xfId="3" applyNumberFormat="1" applyFont="1" applyFill="1" applyBorder="1" applyAlignment="1">
      <alignment horizontal="center" vertical="center"/>
    </xf>
    <xf numFmtId="183" fontId="19" fillId="0" borderId="10" xfId="3" applyNumberFormat="1" applyFont="1" applyFill="1" applyBorder="1" applyAlignment="1">
      <alignment horizontal="center" vertical="center"/>
    </xf>
    <xf numFmtId="20" fontId="19" fillId="0" borderId="10" xfId="8" applyNumberFormat="1" applyFont="1" applyFill="1" applyBorder="1" applyAlignment="1">
      <alignment horizontal="center" vertical="center"/>
    </xf>
    <xf numFmtId="0" fontId="18" fillId="0" borderId="10" xfId="8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176" fontId="43" fillId="0" borderId="10" xfId="1" applyNumberFormat="1" applyFont="1" applyFill="1" applyBorder="1" applyAlignment="1">
      <alignment horizontal="center" vertical="center" wrapText="1"/>
    </xf>
    <xf numFmtId="179" fontId="19" fillId="0" borderId="10" xfId="0" applyNumberFormat="1" applyFont="1" applyFill="1" applyBorder="1" applyAlignment="1">
      <alignment horizontal="center" vertical="center" shrinkToFit="1"/>
    </xf>
    <xf numFmtId="176" fontId="43" fillId="0" borderId="2" xfId="1" applyNumberFormat="1" applyFont="1" applyFill="1" applyBorder="1" applyAlignment="1" applyProtection="1">
      <alignment horizontal="center" vertical="center"/>
    </xf>
    <xf numFmtId="176" fontId="42" fillId="0" borderId="2" xfId="1" applyNumberFormat="1" applyFont="1" applyFill="1" applyBorder="1" applyAlignment="1" applyProtection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176" fontId="43" fillId="0" borderId="12" xfId="1" applyNumberFormat="1" applyFont="1" applyFill="1" applyBorder="1" applyAlignment="1">
      <alignment horizontal="center" vertical="center" wrapText="1"/>
    </xf>
    <xf numFmtId="179" fontId="19" fillId="0" borderId="12" xfId="0" applyNumberFormat="1" applyFont="1" applyFill="1" applyBorder="1" applyAlignment="1">
      <alignment horizontal="center" vertical="center" shrinkToFit="1"/>
    </xf>
    <xf numFmtId="20" fontId="19" fillId="0" borderId="12" xfId="5" quotePrefix="1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49" fillId="2" borderId="41" xfId="3" applyFont="1" applyFill="1" applyBorder="1" applyAlignment="1">
      <alignment horizontal="center" vertical="center" wrapText="1"/>
    </xf>
    <xf numFmtId="41" fontId="49" fillId="0" borderId="21" xfId="4" applyFont="1" applyFill="1" applyBorder="1" applyAlignment="1">
      <alignment horizontal="center" vertical="center" wrapText="1"/>
    </xf>
    <xf numFmtId="41" fontId="49" fillId="0" borderId="48" xfId="4" applyFont="1" applyFill="1" applyBorder="1" applyAlignment="1">
      <alignment horizontal="center" vertical="center" wrapText="1"/>
    </xf>
    <xf numFmtId="41" fontId="49" fillId="0" borderId="19" xfId="4" applyFont="1" applyFill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41" fontId="48" fillId="0" borderId="21" xfId="4" applyFont="1" applyFill="1" applyBorder="1" applyAlignment="1">
      <alignment horizontal="center" vertical="center" wrapText="1"/>
    </xf>
    <xf numFmtId="41" fontId="49" fillId="0" borderId="24" xfId="4" applyFont="1" applyFill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wrapText="1"/>
    </xf>
    <xf numFmtId="41" fontId="48" fillId="0" borderId="19" xfId="4" applyFont="1" applyFill="1" applyBorder="1" applyAlignment="1">
      <alignment horizontal="center" vertical="center" wrapText="1"/>
    </xf>
    <xf numFmtId="41" fontId="63" fillId="3" borderId="21" xfId="4" applyFont="1" applyFill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center" vertical="center"/>
    </xf>
    <xf numFmtId="0" fontId="49" fillId="0" borderId="21" xfId="3" applyFont="1" applyFill="1" applyBorder="1" applyAlignment="1">
      <alignment horizontal="center" vertical="center"/>
    </xf>
    <xf numFmtId="0" fontId="48" fillId="0" borderId="21" xfId="3" applyFont="1" applyFill="1" applyBorder="1" applyAlignment="1">
      <alignment horizontal="center" vertical="center"/>
    </xf>
    <xf numFmtId="41" fontId="49" fillId="3" borderId="21" xfId="4" applyFont="1" applyFill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 wrapText="1"/>
    </xf>
    <xf numFmtId="41" fontId="48" fillId="0" borderId="48" xfId="4" applyFont="1" applyFill="1" applyBorder="1" applyAlignment="1">
      <alignment horizontal="center" vertical="center" wrapText="1"/>
    </xf>
    <xf numFmtId="41" fontId="49" fillId="0" borderId="2" xfId="4" applyFont="1" applyFill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41" fontId="63" fillId="3" borderId="2" xfId="4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9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41" fontId="49" fillId="3" borderId="2" xfId="4" applyFont="1" applyFill="1" applyBorder="1" applyAlignment="1">
      <alignment horizontal="center" vertical="center" wrapText="1"/>
    </xf>
    <xf numFmtId="0" fontId="49" fillId="3" borderId="2" xfId="3" applyFont="1" applyFill="1" applyBorder="1" applyAlignment="1">
      <alignment horizontal="center" vertical="center"/>
    </xf>
    <xf numFmtId="0" fontId="64" fillId="0" borderId="0" xfId="3" applyFont="1" applyFill="1" applyBorder="1" applyAlignment="1">
      <alignment horizontal="center" vertical="center"/>
    </xf>
    <xf numFmtId="0" fontId="65" fillId="0" borderId="0" xfId="3" applyFont="1" applyFill="1" applyBorder="1" applyAlignment="1">
      <alignment horizontal="center" vertical="center"/>
    </xf>
    <xf numFmtId="0" fontId="66" fillId="0" borderId="0" xfId="3" applyFont="1" applyFill="1" applyBorder="1" applyAlignment="1">
      <alignment horizontal="center" vertical="center"/>
    </xf>
    <xf numFmtId="0" fontId="49" fillId="3" borderId="19" xfId="3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center" vertical="center"/>
    </xf>
    <xf numFmtId="41" fontId="49" fillId="3" borderId="19" xfId="4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/>
    </xf>
    <xf numFmtId="0" fontId="29" fillId="0" borderId="3" xfId="3" applyFont="1" applyFill="1" applyBorder="1" applyAlignment="1">
      <alignment horizontal="center" vertical="center"/>
    </xf>
    <xf numFmtId="41" fontId="53" fillId="0" borderId="3" xfId="1" applyFont="1" applyFill="1" applyBorder="1" applyAlignment="1">
      <alignment horizontal="center" vertical="center"/>
    </xf>
    <xf numFmtId="179" fontId="28" fillId="0" borderId="3" xfId="3" applyNumberFormat="1" applyFont="1" applyFill="1" applyBorder="1" applyAlignment="1">
      <alignment horizontal="center" vertical="center"/>
    </xf>
    <xf numFmtId="20" fontId="28" fillId="0" borderId="3" xfId="3" applyNumberFormat="1" applyFont="1" applyFill="1" applyBorder="1" applyAlignment="1">
      <alignment horizontal="center" vertical="center"/>
    </xf>
    <xf numFmtId="20" fontId="28" fillId="0" borderId="3" xfId="8" applyNumberFormat="1" applyFont="1" applyFill="1" applyBorder="1" applyAlignment="1">
      <alignment horizontal="center" vertical="center"/>
    </xf>
    <xf numFmtId="0" fontId="27" fillId="0" borderId="3" xfId="8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41" fontId="49" fillId="0" borderId="3" xfId="4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/>
    </xf>
    <xf numFmtId="0" fontId="28" fillId="0" borderId="5" xfId="6" applyFont="1" applyFill="1" applyBorder="1" applyAlignment="1">
      <alignment horizontal="center" vertical="center"/>
    </xf>
    <xf numFmtId="0" fontId="29" fillId="0" borderId="5" xfId="5" applyFont="1" applyFill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/>
    </xf>
    <xf numFmtId="41" fontId="28" fillId="0" borderId="5" xfId="1" applyNumberFormat="1" applyFont="1" applyFill="1" applyBorder="1" applyAlignment="1">
      <alignment horizontal="center" vertical="center" wrapText="1"/>
    </xf>
    <xf numFmtId="176" fontId="28" fillId="0" borderId="5" xfId="1" applyNumberFormat="1" applyFont="1" applyFill="1" applyBorder="1" applyAlignment="1">
      <alignment horizontal="center" vertical="center"/>
    </xf>
    <xf numFmtId="176" fontId="27" fillId="0" borderId="5" xfId="1" applyNumberFormat="1" applyFont="1" applyFill="1" applyBorder="1" applyAlignment="1">
      <alignment horizontal="center" vertical="center"/>
    </xf>
    <xf numFmtId="41" fontId="53" fillId="0" borderId="5" xfId="1" applyFont="1" applyFill="1" applyBorder="1" applyAlignment="1">
      <alignment horizontal="center" vertical="center"/>
    </xf>
    <xf numFmtId="179" fontId="28" fillId="0" borderId="5" xfId="7" applyNumberFormat="1" applyFont="1" applyFill="1" applyBorder="1" applyAlignment="1">
      <alignment horizontal="center" vertical="center"/>
    </xf>
    <xf numFmtId="183" fontId="28" fillId="0" borderId="5" xfId="6" applyNumberFormat="1" applyFont="1" applyFill="1" applyBorder="1" applyAlignment="1">
      <alignment horizontal="center" vertical="center"/>
    </xf>
    <xf numFmtId="41" fontId="27" fillId="0" borderId="5" xfId="4" applyFont="1" applyFill="1" applyBorder="1" applyAlignment="1">
      <alignment horizontal="center" vertical="center" wrapText="1"/>
    </xf>
    <xf numFmtId="180" fontId="27" fillId="0" borderId="5" xfId="3" applyNumberFormat="1" applyFont="1" applyFill="1" applyBorder="1" applyAlignment="1">
      <alignment horizontal="center" vertical="center"/>
    </xf>
    <xf numFmtId="181" fontId="27" fillId="0" borderId="5" xfId="3" applyNumberFormat="1" applyFont="1" applyFill="1" applyBorder="1" applyAlignment="1">
      <alignment horizontal="center" vertical="center"/>
    </xf>
    <xf numFmtId="0" fontId="27" fillId="0" borderId="5" xfId="5" applyFont="1" applyFill="1" applyBorder="1" applyAlignment="1">
      <alignment horizontal="center" vertical="center"/>
    </xf>
    <xf numFmtId="0" fontId="32" fillId="0" borderId="5" xfId="3" applyFont="1" applyFill="1" applyBorder="1" applyAlignment="1">
      <alignment horizontal="center" vertical="center"/>
    </xf>
    <xf numFmtId="41" fontId="49" fillId="0" borderId="49" xfId="4" applyFont="1" applyFill="1" applyBorder="1" applyAlignment="1">
      <alignment horizontal="center" vertical="center" wrapText="1"/>
    </xf>
    <xf numFmtId="41" fontId="49" fillId="0" borderId="6" xfId="4" applyFont="1" applyFill="1" applyBorder="1" applyAlignment="1">
      <alignment horizontal="center" vertical="center" wrapText="1"/>
    </xf>
    <xf numFmtId="41" fontId="49" fillId="0" borderId="8" xfId="4" applyFont="1" applyFill="1" applyBorder="1" applyAlignment="1">
      <alignment horizontal="center" vertical="center" wrapText="1"/>
    </xf>
    <xf numFmtId="41" fontId="49" fillId="0" borderId="11" xfId="4" applyFont="1" applyFill="1" applyBorder="1" applyAlignment="1">
      <alignment horizontal="center" vertical="center" wrapText="1"/>
    </xf>
    <xf numFmtId="183" fontId="19" fillId="0" borderId="12" xfId="6" applyNumberFormat="1" applyFont="1" applyFill="1" applyBorder="1" applyAlignment="1">
      <alignment horizontal="center" vertical="center"/>
    </xf>
    <xf numFmtId="0" fontId="50" fillId="0" borderId="12" xfId="0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176" fontId="28" fillId="0" borderId="5" xfId="1" applyNumberFormat="1" applyFont="1" applyFill="1" applyBorder="1" applyAlignment="1">
      <alignment horizontal="center" vertical="center" wrapText="1"/>
    </xf>
    <xf numFmtId="176" fontId="28" fillId="0" borderId="5" xfId="1" applyNumberFormat="1" applyFont="1" applyFill="1" applyBorder="1" applyAlignment="1" applyProtection="1">
      <alignment horizontal="center" vertical="center"/>
    </xf>
    <xf numFmtId="176" fontId="27" fillId="0" borderId="5" xfId="1" applyNumberFormat="1" applyFont="1" applyFill="1" applyBorder="1" applyAlignment="1" applyProtection="1">
      <alignment horizontal="center" vertical="center"/>
    </xf>
    <xf numFmtId="3" fontId="55" fillId="0" borderId="5" xfId="0" applyNumberFormat="1" applyFont="1" applyFill="1" applyBorder="1">
      <alignment vertical="center"/>
    </xf>
    <xf numFmtId="179" fontId="28" fillId="0" borderId="5" xfId="0" applyNumberFormat="1" applyFont="1" applyFill="1" applyBorder="1" applyAlignment="1">
      <alignment horizontal="center" vertical="center" shrinkToFit="1"/>
    </xf>
    <xf numFmtId="20" fontId="28" fillId="0" borderId="5" xfId="5" quotePrefix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50" fillId="0" borderId="8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/>
    </xf>
    <xf numFmtId="0" fontId="32" fillId="0" borderId="2" xfId="5" applyFont="1" applyFill="1" applyBorder="1" applyAlignment="1">
      <alignment horizontal="center" vertical="center" wrapText="1"/>
    </xf>
    <xf numFmtId="176" fontId="30" fillId="0" borderId="2" xfId="1" applyNumberFormat="1" applyFont="1" applyFill="1" applyBorder="1" applyAlignment="1">
      <alignment horizontal="center" vertical="center" wrapText="1"/>
    </xf>
    <xf numFmtId="0" fontId="67" fillId="0" borderId="2" xfId="3" applyFont="1" applyFill="1" applyBorder="1" applyAlignment="1">
      <alignment horizontal="center" vertical="center"/>
    </xf>
    <xf numFmtId="176" fontId="22" fillId="0" borderId="2" xfId="1" applyNumberFormat="1" applyFont="1" applyFill="1" applyBorder="1" applyAlignment="1">
      <alignment horizontal="center" vertical="center"/>
    </xf>
    <xf numFmtId="176" fontId="21" fillId="0" borderId="2" xfId="1" applyNumberFormat="1" applyFont="1" applyFill="1" applyBorder="1" applyAlignment="1">
      <alignment horizontal="center" vertical="center"/>
    </xf>
    <xf numFmtId="20" fontId="22" fillId="0" borderId="2" xfId="3" applyNumberFormat="1" applyFont="1" applyFill="1" applyBorder="1" applyAlignment="1">
      <alignment horizontal="center" vertical="center"/>
    </xf>
    <xf numFmtId="181" fontId="21" fillId="0" borderId="2" xfId="3" applyNumberFormat="1" applyFont="1" applyFill="1" applyBorder="1" applyAlignment="1">
      <alignment horizontal="center" vertical="center"/>
    </xf>
    <xf numFmtId="41" fontId="68" fillId="0" borderId="2" xfId="1" applyFont="1" applyFill="1" applyBorder="1" applyAlignment="1">
      <alignment horizontal="center" vertical="center"/>
    </xf>
    <xf numFmtId="41" fontId="68" fillId="3" borderId="2" xfId="1" applyFont="1" applyFill="1" applyBorder="1" applyAlignment="1">
      <alignment horizontal="center" vertical="center"/>
    </xf>
    <xf numFmtId="14" fontId="22" fillId="0" borderId="2" xfId="3" applyNumberFormat="1" applyFont="1" applyFill="1" applyBorder="1" applyAlignment="1">
      <alignment horizontal="center" vertical="center"/>
    </xf>
    <xf numFmtId="14" fontId="21" fillId="0" borderId="2" xfId="3" applyNumberFormat="1" applyFont="1" applyFill="1" applyBorder="1" applyAlignment="1">
      <alignment horizontal="center" vertical="center"/>
    </xf>
    <xf numFmtId="14" fontId="19" fillId="0" borderId="2" xfId="3" applyNumberFormat="1" applyFont="1" applyFill="1" applyBorder="1" applyAlignment="1">
      <alignment horizontal="center" vertical="center"/>
    </xf>
    <xf numFmtId="14" fontId="48" fillId="0" borderId="21" xfId="4" applyNumberFormat="1" applyFont="1" applyFill="1" applyBorder="1" applyAlignment="1">
      <alignment horizontal="center" vertical="center" wrapText="1"/>
    </xf>
    <xf numFmtId="0" fontId="22" fillId="0" borderId="2" xfId="1" applyNumberFormat="1" applyFont="1" applyFill="1" applyBorder="1" applyAlignment="1">
      <alignment horizontal="center" vertical="center" wrapText="1"/>
    </xf>
    <xf numFmtId="0" fontId="22" fillId="0" borderId="2" xfId="1" applyNumberFormat="1" applyFont="1" applyFill="1" applyBorder="1" applyAlignment="1">
      <alignment horizontal="center" vertical="center"/>
    </xf>
    <xf numFmtId="41" fontId="22" fillId="0" borderId="2" xfId="1" applyFont="1" applyFill="1" applyBorder="1" applyAlignment="1">
      <alignment horizontal="center" vertical="center" wrapText="1"/>
    </xf>
    <xf numFmtId="41" fontId="67" fillId="0" borderId="2" xfId="1" applyFont="1" applyFill="1" applyBorder="1" applyAlignment="1">
      <alignment horizontal="center" vertical="center"/>
    </xf>
    <xf numFmtId="41" fontId="21" fillId="0" borderId="2" xfId="1" applyFont="1" applyFill="1" applyBorder="1" applyAlignment="1">
      <alignment horizontal="center" vertical="center"/>
    </xf>
    <xf numFmtId="0" fontId="21" fillId="0" borderId="7" xfId="3" applyNumberFormat="1" applyFont="1" applyFill="1" applyBorder="1" applyAlignment="1">
      <alignment horizontal="center" vertical="center"/>
    </xf>
    <xf numFmtId="0" fontId="22" fillId="0" borderId="2" xfId="3" applyNumberFormat="1" applyFont="1" applyFill="1" applyBorder="1" applyAlignment="1">
      <alignment horizontal="center" vertical="center"/>
    </xf>
    <xf numFmtId="0" fontId="21" fillId="0" borderId="2" xfId="1" applyNumberFormat="1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 vertical="center"/>
    </xf>
    <xf numFmtId="0" fontId="19" fillId="0" borderId="2" xfId="3" applyNumberFormat="1" applyFont="1" applyFill="1" applyBorder="1" applyAlignment="1">
      <alignment horizontal="center" vertical="center"/>
    </xf>
    <xf numFmtId="0" fontId="48" fillId="0" borderId="21" xfId="4" applyNumberFormat="1" applyFont="1" applyFill="1" applyBorder="1" applyAlignment="1">
      <alignment horizontal="center" vertical="center" wrapText="1"/>
    </xf>
    <xf numFmtId="0" fontId="48" fillId="0" borderId="2" xfId="4" applyNumberFormat="1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/>
    </xf>
    <xf numFmtId="0" fontId="22" fillId="0" borderId="12" xfId="3" applyFont="1" applyFill="1" applyBorder="1" applyAlignment="1">
      <alignment horizontal="center" vertical="center" wrapText="1"/>
    </xf>
    <xf numFmtId="41" fontId="22" fillId="0" borderId="12" xfId="1" applyNumberFormat="1" applyFont="1" applyFill="1" applyBorder="1" applyAlignment="1">
      <alignment horizontal="center" vertical="center" wrapText="1"/>
    </xf>
    <xf numFmtId="176" fontId="22" fillId="0" borderId="12" xfId="1" applyNumberFormat="1" applyFont="1" applyFill="1" applyBorder="1" applyAlignment="1">
      <alignment horizontal="center" vertical="center" wrapText="1"/>
    </xf>
    <xf numFmtId="176" fontId="22" fillId="0" borderId="12" xfId="1" applyNumberFormat="1" applyFont="1" applyFill="1" applyBorder="1" applyAlignment="1">
      <alignment horizontal="center" vertical="center"/>
    </xf>
    <xf numFmtId="176" fontId="21" fillId="0" borderId="12" xfId="1" applyNumberFormat="1" applyFont="1" applyFill="1" applyBorder="1" applyAlignment="1">
      <alignment horizontal="center" vertical="center"/>
    </xf>
    <xf numFmtId="41" fontId="22" fillId="0" borderId="12" xfId="1" applyFont="1" applyFill="1" applyBorder="1" applyAlignment="1">
      <alignment horizontal="center" vertical="center"/>
    </xf>
    <xf numFmtId="179" fontId="22" fillId="0" borderId="12" xfId="3" applyNumberFormat="1" applyFont="1" applyFill="1" applyBorder="1" applyAlignment="1">
      <alignment horizontal="center" vertical="center"/>
    </xf>
    <xf numFmtId="20" fontId="22" fillId="0" borderId="12" xfId="3" applyNumberFormat="1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/>
    </xf>
    <xf numFmtId="180" fontId="21" fillId="0" borderId="12" xfId="3" applyNumberFormat="1" applyFont="1" applyFill="1" applyBorder="1" applyAlignment="1">
      <alignment horizontal="center" vertical="center"/>
    </xf>
    <xf numFmtId="0" fontId="22" fillId="0" borderId="12" xfId="3" applyFont="1" applyFill="1" applyBorder="1" applyAlignment="1">
      <alignment horizontal="center" vertical="center"/>
    </xf>
    <xf numFmtId="41" fontId="69" fillId="0" borderId="19" xfId="4" applyFont="1" applyFill="1" applyBorder="1" applyAlignment="1">
      <alignment horizontal="center" vertical="center" wrapText="1"/>
    </xf>
    <xf numFmtId="41" fontId="69" fillId="0" borderId="2" xfId="4" applyFont="1" applyFill="1" applyBorder="1" applyAlignment="1">
      <alignment horizontal="center" vertical="center" wrapText="1"/>
    </xf>
    <xf numFmtId="41" fontId="51" fillId="0" borderId="2" xfId="4" applyFont="1" applyFill="1" applyBorder="1" applyAlignment="1">
      <alignment horizontal="center" vertical="center" wrapText="1"/>
    </xf>
    <xf numFmtId="0" fontId="22" fillId="0" borderId="2" xfId="3" applyNumberFormat="1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14" fontId="48" fillId="0" borderId="2" xfId="4" applyNumberFormat="1" applyFont="1" applyFill="1" applyBorder="1" applyAlignment="1">
      <alignment horizontal="center" vertical="center" wrapText="1"/>
    </xf>
    <xf numFmtId="0" fontId="19" fillId="0" borderId="2" xfId="3" applyNumberFormat="1" applyFont="1" applyFill="1" applyBorder="1" applyAlignment="1">
      <alignment horizontal="center" vertical="center" wrapText="1"/>
    </xf>
    <xf numFmtId="0" fontId="19" fillId="0" borderId="2" xfId="1" applyNumberFormat="1" applyFont="1" applyFill="1" applyBorder="1" applyAlignment="1">
      <alignment horizontal="center" vertical="center" wrapText="1"/>
    </xf>
    <xf numFmtId="0" fontId="19" fillId="0" borderId="2" xfId="1" applyNumberFormat="1" applyFont="1" applyFill="1" applyBorder="1" applyAlignment="1">
      <alignment horizontal="center" vertical="center"/>
    </xf>
    <xf numFmtId="0" fontId="18" fillId="0" borderId="2" xfId="1" applyNumberFormat="1" applyFont="1" applyFill="1" applyBorder="1" applyAlignment="1">
      <alignment horizontal="center" vertical="center"/>
    </xf>
    <xf numFmtId="14" fontId="18" fillId="0" borderId="2" xfId="3" applyNumberFormat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176" fontId="0" fillId="0" borderId="0" xfId="1" applyNumberFormat="1" applyFont="1">
      <alignment vertical="center"/>
    </xf>
    <xf numFmtId="179" fontId="22" fillId="0" borderId="2" xfId="0" applyNumberFormat="1" applyFont="1" applyFill="1" applyBorder="1" applyAlignment="1" applyProtection="1">
      <alignment horizontal="center" vertical="center" shrinkToFit="1"/>
    </xf>
    <xf numFmtId="41" fontId="69" fillId="0" borderId="21" xfId="4" applyFont="1" applyFill="1" applyBorder="1" applyAlignment="1">
      <alignment horizontal="center" vertical="center" wrapText="1"/>
    </xf>
    <xf numFmtId="41" fontId="68" fillId="0" borderId="12" xfId="1" applyFont="1" applyFill="1" applyBorder="1" applyAlignment="1">
      <alignment horizontal="center" vertical="center"/>
    </xf>
    <xf numFmtId="41" fontId="68" fillId="3" borderId="2" xfId="1" applyFont="1" applyFill="1" applyBorder="1" applyAlignment="1">
      <alignment horizontal="center" vertical="center" wrapText="1"/>
    </xf>
    <xf numFmtId="41" fontId="68" fillId="3" borderId="2" xfId="1" applyFont="1" applyFill="1" applyBorder="1" applyAlignment="1" applyProtection="1">
      <alignment horizontal="center" vertical="center"/>
    </xf>
    <xf numFmtId="41" fontId="68" fillId="0" borderId="2" xfId="1" applyFont="1" applyFill="1" applyBorder="1" applyAlignment="1">
      <alignment horizontal="center" vertical="center" wrapText="1"/>
    </xf>
    <xf numFmtId="41" fontId="68" fillId="0" borderId="10" xfId="1" applyFont="1" applyFill="1" applyBorder="1" applyAlignment="1">
      <alignment horizontal="center" vertical="center"/>
    </xf>
    <xf numFmtId="181" fontId="18" fillId="0" borderId="2" xfId="4" applyNumberFormat="1" applyFont="1" applyFill="1" applyBorder="1" applyAlignment="1">
      <alignment horizontal="center" vertical="center" wrapText="1"/>
    </xf>
    <xf numFmtId="187" fontId="22" fillId="0" borderId="2" xfId="3" applyNumberFormat="1" applyFont="1" applyFill="1" applyBorder="1" applyAlignment="1">
      <alignment horizontal="center" vertical="center"/>
    </xf>
    <xf numFmtId="41" fontId="49" fillId="0" borderId="10" xfId="4" applyFont="1" applyFill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41" fontId="69" fillId="0" borderId="12" xfId="4" applyFont="1" applyFill="1" applyBorder="1" applyAlignment="1">
      <alignment horizontal="center" vertical="center" wrapText="1"/>
    </xf>
    <xf numFmtId="41" fontId="49" fillId="0" borderId="12" xfId="4" applyFont="1" applyFill="1" applyBorder="1" applyAlignment="1">
      <alignment horizontal="center" vertical="center" wrapText="1"/>
    </xf>
    <xf numFmtId="0" fontId="49" fillId="2" borderId="12" xfId="3" applyFont="1" applyFill="1" applyBorder="1" applyAlignment="1">
      <alignment horizontal="center" vertical="center" wrapText="1"/>
    </xf>
    <xf numFmtId="0" fontId="70" fillId="6" borderId="0" xfId="3" applyFont="1" applyFill="1" applyBorder="1" applyAlignment="1">
      <alignment horizontal="center" vertical="center"/>
    </xf>
    <xf numFmtId="41" fontId="70" fillId="6" borderId="0" xfId="1" applyFont="1" applyFill="1" applyBorder="1" applyAlignment="1">
      <alignment horizontal="center" vertical="center"/>
    </xf>
    <xf numFmtId="41" fontId="16" fillId="6" borderId="13" xfId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5" fillId="0" borderId="2" xfId="8" applyFont="1" applyFill="1" applyBorder="1" applyAlignment="1">
      <alignment horizontal="center" vertical="center"/>
    </xf>
    <xf numFmtId="0" fontId="30" fillId="3" borderId="12" xfId="3" applyFont="1" applyFill="1" applyBorder="1" applyAlignment="1">
      <alignment horizontal="center" vertical="center"/>
    </xf>
    <xf numFmtId="0" fontId="27" fillId="3" borderId="18" xfId="3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9" fillId="3" borderId="12" xfId="3" applyFont="1" applyFill="1" applyBorder="1" applyAlignment="1">
      <alignment horizontal="center" vertical="center"/>
    </xf>
    <xf numFmtId="0" fontId="27" fillId="3" borderId="12" xfId="3" applyFont="1" applyFill="1" applyBorder="1" applyAlignment="1">
      <alignment horizontal="center" vertical="center"/>
    </xf>
    <xf numFmtId="41" fontId="28" fillId="3" borderId="12" xfId="1" applyNumberFormat="1" applyFont="1" applyFill="1" applyBorder="1" applyAlignment="1">
      <alignment horizontal="center" vertical="center" wrapText="1"/>
    </xf>
    <xf numFmtId="176" fontId="28" fillId="3" borderId="12" xfId="1" applyNumberFormat="1" applyFont="1" applyFill="1" applyBorder="1" applyAlignment="1">
      <alignment horizontal="center" vertical="center" wrapText="1"/>
    </xf>
    <xf numFmtId="176" fontId="28" fillId="3" borderId="12" xfId="1" applyNumberFormat="1" applyFont="1" applyFill="1" applyBorder="1" applyAlignment="1">
      <alignment horizontal="center" vertical="center"/>
    </xf>
    <xf numFmtId="176" fontId="27" fillId="3" borderId="12" xfId="1" applyNumberFormat="1" applyFont="1" applyFill="1" applyBorder="1" applyAlignment="1">
      <alignment horizontal="center" vertical="center"/>
    </xf>
    <xf numFmtId="41" fontId="68" fillId="3" borderId="12" xfId="1" applyFont="1" applyFill="1" applyBorder="1" applyAlignment="1">
      <alignment horizontal="center" vertical="center"/>
    </xf>
    <xf numFmtId="179" fontId="28" fillId="3" borderId="12" xfId="0" applyNumberFormat="1" applyFont="1" applyFill="1" applyBorder="1" applyAlignment="1" applyProtection="1">
      <alignment horizontal="center" vertical="center" shrinkToFit="1"/>
    </xf>
    <xf numFmtId="20" fontId="28" fillId="3" borderId="12" xfId="5" quotePrefix="1" applyNumberFormat="1" applyFont="1" applyFill="1" applyBorder="1" applyAlignment="1">
      <alignment horizontal="center" vertical="center"/>
    </xf>
    <xf numFmtId="180" fontId="27" fillId="3" borderId="12" xfId="3" applyNumberFormat="1" applyFont="1" applyFill="1" applyBorder="1" applyAlignment="1">
      <alignment horizontal="center" vertical="center"/>
    </xf>
    <xf numFmtId="0" fontId="32" fillId="3" borderId="12" xfId="3" applyFont="1" applyFill="1" applyBorder="1" applyAlignment="1">
      <alignment horizontal="center" vertical="center"/>
    </xf>
    <xf numFmtId="41" fontId="49" fillId="3" borderId="12" xfId="4" applyFont="1" applyFill="1" applyBorder="1" applyAlignment="1">
      <alignment horizontal="center" vertical="center" wrapText="1"/>
    </xf>
    <xf numFmtId="0" fontId="21" fillId="0" borderId="2" xfId="5" applyFont="1" applyFill="1" applyBorder="1" applyAlignment="1">
      <alignment horizontal="center" vertical="center"/>
    </xf>
    <xf numFmtId="0" fontId="21" fillId="0" borderId="2" xfId="8" applyFont="1" applyFill="1" applyBorder="1" applyAlignment="1">
      <alignment horizontal="center" vertical="center"/>
    </xf>
    <xf numFmtId="0" fontId="67" fillId="0" borderId="2" xfId="5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 applyProtection="1">
      <alignment horizontal="center" vertical="center"/>
    </xf>
    <xf numFmtId="181" fontId="21" fillId="0" borderId="2" xfId="4" applyNumberFormat="1" applyFont="1" applyFill="1" applyBorder="1" applyAlignment="1">
      <alignment horizontal="center" vertical="center"/>
    </xf>
    <xf numFmtId="0" fontId="67" fillId="0" borderId="10" xfId="5" applyFont="1" applyFill="1" applyBorder="1" applyAlignment="1">
      <alignment horizontal="center" vertical="center"/>
    </xf>
    <xf numFmtId="0" fontId="21" fillId="0" borderId="10" xfId="5" applyFont="1" applyFill="1" applyBorder="1" applyAlignment="1">
      <alignment horizontal="center" vertical="center"/>
    </xf>
    <xf numFmtId="0" fontId="67" fillId="0" borderId="12" xfId="5" applyFont="1" applyFill="1" applyBorder="1" applyAlignment="1">
      <alignment horizontal="center" vertical="center"/>
    </xf>
    <xf numFmtId="0" fontId="21" fillId="0" borderId="12" xfId="5" applyFont="1" applyFill="1" applyBorder="1" applyAlignment="1">
      <alignment horizontal="center" vertical="center"/>
    </xf>
    <xf numFmtId="181" fontId="21" fillId="0" borderId="10" xfId="4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81" fontId="21" fillId="0" borderId="12" xfId="3" applyNumberFormat="1" applyFont="1" applyFill="1" applyBorder="1" applyAlignment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/>
    </xf>
    <xf numFmtId="181" fontId="21" fillId="0" borderId="2" xfId="4" applyNumberFormat="1" applyFont="1" applyFill="1" applyBorder="1" applyAlignment="1">
      <alignment horizontal="center" vertical="center" wrapText="1"/>
    </xf>
    <xf numFmtId="0" fontId="67" fillId="0" borderId="12" xfId="3" applyFont="1" applyFill="1" applyBorder="1" applyAlignment="1">
      <alignment horizontal="center" vertical="center"/>
    </xf>
    <xf numFmtId="0" fontId="21" fillId="0" borderId="12" xfId="8" applyFont="1" applyFill="1" applyBorder="1" applyAlignment="1">
      <alignment horizontal="center" vertical="center"/>
    </xf>
    <xf numFmtId="0" fontId="20" fillId="0" borderId="10" xfId="3" applyFont="1" applyFill="1" applyBorder="1" applyAlignment="1">
      <alignment horizontal="center" vertical="center"/>
    </xf>
    <xf numFmtId="0" fontId="20" fillId="0" borderId="12" xfId="5" applyFont="1" applyFill="1" applyBorder="1" applyAlignment="1">
      <alignment horizontal="center" vertical="center"/>
    </xf>
    <xf numFmtId="0" fontId="18" fillId="0" borderId="12" xfId="5" applyFont="1" applyFill="1" applyBorder="1" applyAlignment="1">
      <alignment horizontal="center" vertical="center"/>
    </xf>
    <xf numFmtId="49" fontId="18" fillId="0" borderId="12" xfId="0" applyNumberFormat="1" applyFont="1" applyFill="1" applyBorder="1" applyAlignment="1" applyProtection="1">
      <alignment horizontal="center" vertical="center"/>
    </xf>
    <xf numFmtId="181" fontId="30" fillId="3" borderId="2" xfId="3" applyNumberFormat="1" applyFont="1" applyFill="1" applyBorder="1" applyAlignment="1">
      <alignment horizontal="center" vertical="center"/>
    </xf>
    <xf numFmtId="181" fontId="27" fillId="3" borderId="12" xfId="3" applyNumberFormat="1" applyFont="1" applyFill="1" applyBorder="1" applyAlignment="1">
      <alignment horizontal="center" vertical="center"/>
    </xf>
    <xf numFmtId="0" fontId="72" fillId="0" borderId="1" xfId="3" applyFont="1" applyFill="1" applyBorder="1" applyAlignment="1">
      <alignment horizontal="left" vertical="center"/>
    </xf>
    <xf numFmtId="177" fontId="71" fillId="7" borderId="2" xfId="1" applyNumberFormat="1" applyFont="1" applyFill="1" applyBorder="1" applyAlignment="1">
      <alignment horizontal="center" vertical="center"/>
    </xf>
    <xf numFmtId="177" fontId="71" fillId="7" borderId="2" xfId="1" applyNumberFormat="1" applyFont="1" applyFill="1" applyBorder="1" applyAlignment="1" applyProtection="1">
      <alignment horizontal="center" vertical="center"/>
    </xf>
    <xf numFmtId="177" fontId="71" fillId="7" borderId="2" xfId="1" applyNumberFormat="1" applyFont="1" applyFill="1" applyBorder="1" applyAlignment="1">
      <alignment horizontal="center" vertical="center" wrapText="1"/>
    </xf>
    <xf numFmtId="177" fontId="74" fillId="7" borderId="2" xfId="1" applyNumberFormat="1" applyFont="1" applyFill="1" applyBorder="1" applyAlignment="1">
      <alignment horizontal="center" vertical="center"/>
    </xf>
    <xf numFmtId="177" fontId="75" fillId="7" borderId="2" xfId="1" applyNumberFormat="1" applyFont="1" applyFill="1" applyBorder="1" applyAlignment="1">
      <alignment horizontal="center" vertical="center"/>
    </xf>
    <xf numFmtId="177" fontId="74" fillId="7" borderId="12" xfId="1" applyNumberFormat="1" applyFont="1" applyFill="1" applyBorder="1" applyAlignment="1">
      <alignment horizontal="center" vertical="center"/>
    </xf>
    <xf numFmtId="177" fontId="74" fillId="7" borderId="2" xfId="1" applyNumberFormat="1" applyFont="1" applyFill="1" applyBorder="1" applyAlignment="1">
      <alignment horizontal="center" vertical="center" wrapText="1"/>
    </xf>
    <xf numFmtId="177" fontId="71" fillId="7" borderId="12" xfId="1" applyNumberFormat="1" applyFont="1" applyFill="1" applyBorder="1" applyAlignment="1">
      <alignment horizontal="center" vertical="center"/>
    </xf>
    <xf numFmtId="177" fontId="71" fillId="7" borderId="10" xfId="1" applyNumberFormat="1" applyFont="1" applyFill="1" applyBorder="1" applyAlignment="1">
      <alignment horizontal="center" vertical="center"/>
    </xf>
    <xf numFmtId="177" fontId="73" fillId="7" borderId="2" xfId="1" applyNumberFormat="1" applyFont="1" applyFill="1" applyBorder="1" applyAlignment="1">
      <alignment horizontal="center" vertical="center"/>
    </xf>
    <xf numFmtId="177" fontId="75" fillId="7" borderId="2" xfId="1" applyNumberFormat="1" applyFont="1" applyFill="1" applyBorder="1" applyAlignment="1">
      <alignment horizontal="center" vertical="center" wrapText="1"/>
    </xf>
    <xf numFmtId="177" fontId="71" fillId="7" borderId="10" xfId="1" applyNumberFormat="1" applyFont="1" applyFill="1" applyBorder="1" applyAlignment="1" applyProtection="1">
      <alignment horizontal="center" vertical="center"/>
    </xf>
    <xf numFmtId="177" fontId="71" fillId="7" borderId="12" xfId="1" applyNumberFormat="1" applyFont="1" applyFill="1" applyBorder="1" applyAlignment="1" applyProtection="1">
      <alignment horizontal="center" vertical="center"/>
    </xf>
    <xf numFmtId="177" fontId="74" fillId="7" borderId="2" xfId="1" applyNumberFormat="1" applyFont="1" applyFill="1" applyBorder="1" applyAlignment="1" applyProtection="1">
      <alignment horizontal="center" vertical="center"/>
    </xf>
    <xf numFmtId="177" fontId="75" fillId="7" borderId="12" xfId="1" applyNumberFormat="1" applyFont="1" applyFill="1" applyBorder="1" applyAlignment="1">
      <alignment horizontal="center" vertical="center"/>
    </xf>
    <xf numFmtId="181" fontId="76" fillId="0" borderId="0" xfId="3" applyNumberFormat="1" applyFont="1" applyFill="1" applyBorder="1" applyAlignment="1">
      <alignment vertical="center"/>
    </xf>
    <xf numFmtId="0" fontId="77" fillId="0" borderId="0" xfId="3" applyFont="1" applyFill="1" applyBorder="1" applyAlignment="1">
      <alignment horizontal="center" vertical="center"/>
    </xf>
    <xf numFmtId="0" fontId="76" fillId="0" borderId="0" xfId="3" applyFont="1" applyFill="1" applyBorder="1" applyAlignment="1">
      <alignment horizontal="center" vertical="center"/>
    </xf>
    <xf numFmtId="177" fontId="76" fillId="0" borderId="0" xfId="1" applyNumberFormat="1" applyFont="1" applyFill="1" applyBorder="1" applyAlignment="1">
      <alignment vertical="center"/>
    </xf>
    <xf numFmtId="177" fontId="78" fillId="0" borderId="0" xfId="1" applyNumberFormat="1" applyFont="1" applyFill="1" applyBorder="1" applyAlignment="1">
      <alignment horizontal="center" vertical="center"/>
    </xf>
    <xf numFmtId="177" fontId="78" fillId="0" borderId="0" xfId="1" applyNumberFormat="1" applyFont="1" applyFill="1" applyBorder="1" applyAlignment="1">
      <alignment vertical="center"/>
    </xf>
    <xf numFmtId="41" fontId="72" fillId="0" borderId="1" xfId="1" applyFont="1" applyFill="1" applyBorder="1" applyAlignment="1">
      <alignment horizontal="left" vertical="center"/>
    </xf>
    <xf numFmtId="41" fontId="76" fillId="0" borderId="0" xfId="1" applyFont="1" applyFill="1" applyBorder="1" applyAlignment="1">
      <alignment vertical="center"/>
    </xf>
    <xf numFmtId="41" fontId="78" fillId="0" borderId="0" xfId="1" applyFont="1" applyFill="1" applyBorder="1" applyAlignment="1">
      <alignment horizontal="center" vertical="center"/>
    </xf>
    <xf numFmtId="41" fontId="78" fillId="0" borderId="0" xfId="1" applyFont="1" applyFill="1" applyBorder="1" applyAlignment="1">
      <alignment vertical="center"/>
    </xf>
    <xf numFmtId="41" fontId="27" fillId="0" borderId="2" xfId="1" applyFont="1" applyFill="1" applyBorder="1" applyAlignment="1">
      <alignment horizontal="center" vertical="center"/>
    </xf>
    <xf numFmtId="41" fontId="27" fillId="0" borderId="2" xfId="1" applyFont="1" applyFill="1" applyBorder="1" applyAlignment="1" applyProtection="1">
      <alignment horizontal="center" vertical="center"/>
    </xf>
    <xf numFmtId="41" fontId="27" fillId="0" borderId="2" xfId="1" applyFont="1" applyFill="1" applyBorder="1" applyAlignment="1">
      <alignment horizontal="center" vertical="center" wrapText="1"/>
    </xf>
    <xf numFmtId="41" fontId="27" fillId="0" borderId="3" xfId="1" applyFont="1" applyFill="1" applyBorder="1" applyAlignment="1">
      <alignment horizontal="center" vertical="center"/>
    </xf>
    <xf numFmtId="41" fontId="27" fillId="0" borderId="5" xfId="1" applyFont="1" applyFill="1" applyBorder="1" applyAlignment="1">
      <alignment horizontal="center" vertical="center"/>
    </xf>
    <xf numFmtId="41" fontId="27" fillId="0" borderId="10" xfId="1" applyFont="1" applyFill="1" applyBorder="1" applyAlignment="1">
      <alignment horizontal="center" vertical="center"/>
    </xf>
    <xf numFmtId="41" fontId="27" fillId="0" borderId="5" xfId="1" applyFont="1" applyFill="1" applyBorder="1" applyAlignment="1" applyProtection="1">
      <alignment horizontal="center" vertical="center"/>
    </xf>
    <xf numFmtId="41" fontId="39" fillId="0" borderId="2" xfId="1" applyFont="1" applyFill="1" applyBorder="1" applyAlignment="1" applyProtection="1">
      <alignment horizontal="center" vertical="center"/>
    </xf>
    <xf numFmtId="41" fontId="30" fillId="0" borderId="2" xfId="1" applyFont="1" applyFill="1" applyBorder="1" applyAlignment="1">
      <alignment horizontal="center" vertical="center"/>
    </xf>
    <xf numFmtId="41" fontId="27" fillId="0" borderId="12" xfId="1" applyFont="1" applyFill="1" applyBorder="1" applyAlignment="1">
      <alignment horizontal="center" vertical="center"/>
    </xf>
    <xf numFmtId="177" fontId="27" fillId="0" borderId="2" xfId="1" applyNumberFormat="1" applyFont="1" applyFill="1" applyBorder="1" applyAlignment="1">
      <alignment horizontal="center" vertical="center"/>
    </xf>
    <xf numFmtId="177" fontId="27" fillId="0" borderId="2" xfId="1" applyNumberFormat="1" applyFont="1" applyFill="1" applyBorder="1" applyAlignment="1" applyProtection="1">
      <alignment horizontal="center" vertical="center"/>
    </xf>
    <xf numFmtId="177" fontId="27" fillId="0" borderId="2" xfId="1" applyNumberFormat="1" applyFont="1" applyFill="1" applyBorder="1" applyAlignment="1">
      <alignment horizontal="center" vertical="center" wrapText="1"/>
    </xf>
    <xf numFmtId="177" fontId="27" fillId="0" borderId="3" xfId="1" applyNumberFormat="1" applyFont="1" applyFill="1" applyBorder="1" applyAlignment="1">
      <alignment horizontal="center" vertical="center"/>
    </xf>
    <xf numFmtId="177" fontId="27" fillId="0" borderId="5" xfId="1" applyNumberFormat="1" applyFont="1" applyFill="1" applyBorder="1" applyAlignment="1">
      <alignment horizontal="center" vertical="center"/>
    </xf>
    <xf numFmtId="177" fontId="39" fillId="0" borderId="2" xfId="1" applyNumberFormat="1" applyFont="1" applyFill="1" applyBorder="1" applyAlignment="1" applyProtection="1">
      <alignment horizontal="center" vertical="center"/>
    </xf>
    <xf numFmtId="177" fontId="30" fillId="0" borderId="2" xfId="1" applyNumberFormat="1" applyFont="1" applyFill="1" applyBorder="1" applyAlignment="1">
      <alignment horizontal="center" vertical="center"/>
    </xf>
    <xf numFmtId="177" fontId="27" fillId="0" borderId="12" xfId="1" applyNumberFormat="1" applyFont="1" applyFill="1" applyBorder="1" applyAlignment="1">
      <alignment horizontal="center" vertical="center"/>
    </xf>
    <xf numFmtId="177" fontId="27" fillId="0" borderId="10" xfId="1" applyNumberFormat="1" applyFont="1" applyFill="1" applyBorder="1" applyAlignment="1">
      <alignment horizontal="center" vertical="center"/>
    </xf>
    <xf numFmtId="177" fontId="27" fillId="2" borderId="40" xfId="1" applyNumberFormat="1" applyFont="1" applyFill="1" applyBorder="1" applyAlignment="1">
      <alignment horizontal="center" vertical="center" wrapText="1"/>
    </xf>
    <xf numFmtId="177" fontId="27" fillId="3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>
      <alignment vertical="center"/>
    </xf>
    <xf numFmtId="0" fontId="81" fillId="0" borderId="2" xfId="0" applyFont="1" applyBorder="1">
      <alignment vertical="center"/>
    </xf>
    <xf numFmtId="0" fontId="79" fillId="0" borderId="26" xfId="0" applyFont="1" applyBorder="1" applyAlignment="1">
      <alignment horizontal="center" vertical="center" wrapText="1"/>
    </xf>
    <xf numFmtId="41" fontId="79" fillId="0" borderId="26" xfId="1" applyFont="1" applyBorder="1" applyAlignment="1">
      <alignment horizontal="center" vertical="center" wrapText="1"/>
    </xf>
    <xf numFmtId="176" fontId="79" fillId="0" borderId="26" xfId="1" applyNumberFormat="1" applyFont="1" applyBorder="1" applyAlignment="1">
      <alignment horizontal="center" vertical="center" wrapText="1"/>
    </xf>
    <xf numFmtId="176" fontId="79" fillId="0" borderId="52" xfId="1" applyNumberFormat="1" applyFont="1" applyBorder="1" applyAlignment="1">
      <alignment horizontal="center" vertical="center" wrapText="1"/>
    </xf>
    <xf numFmtId="3" fontId="79" fillId="0" borderId="26" xfId="0" applyNumberFormat="1" applyFont="1" applyBorder="1" applyAlignment="1">
      <alignment horizontal="center" vertical="center" wrapText="1"/>
    </xf>
    <xf numFmtId="9" fontId="81" fillId="0" borderId="2" xfId="2" applyFont="1" applyBorder="1">
      <alignment vertical="center"/>
    </xf>
    <xf numFmtId="41" fontId="51" fillId="0" borderId="24" xfId="4" applyFont="1" applyFill="1" applyBorder="1" applyAlignment="1">
      <alignment horizontal="center" vertical="center" wrapText="1"/>
    </xf>
    <xf numFmtId="0" fontId="64" fillId="3" borderId="2" xfId="3" applyFont="1" applyFill="1" applyBorder="1" applyAlignment="1">
      <alignment horizontal="center" vertical="center"/>
    </xf>
    <xf numFmtId="0" fontId="65" fillId="3" borderId="2" xfId="3" applyFont="1" applyFill="1" applyBorder="1" applyAlignment="1">
      <alignment horizontal="center" vertical="center"/>
    </xf>
    <xf numFmtId="0" fontId="66" fillId="3" borderId="2" xfId="3" applyFont="1" applyFill="1" applyBorder="1" applyAlignment="1">
      <alignment horizontal="center" vertical="center"/>
    </xf>
    <xf numFmtId="41" fontId="27" fillId="2" borderId="40" xfId="1" applyFont="1" applyFill="1" applyBorder="1" applyAlignment="1">
      <alignment horizontal="center" vertical="center" wrapText="1"/>
    </xf>
    <xf numFmtId="41" fontId="27" fillId="3" borderId="2" xfId="1" applyFont="1" applyFill="1" applyBorder="1" applyAlignment="1">
      <alignment horizontal="center" vertical="center" wrapText="1"/>
    </xf>
    <xf numFmtId="41" fontId="27" fillId="3" borderId="2" xfId="1" applyFont="1" applyFill="1" applyBorder="1" applyAlignment="1">
      <alignment horizontal="center" vertical="center"/>
    </xf>
    <xf numFmtId="41" fontId="9" fillId="0" borderId="0" xfId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0" fontId="83" fillId="0" borderId="2" xfId="3" applyFont="1" applyFill="1" applyBorder="1" applyAlignment="1">
      <alignment horizontal="center" vertical="center"/>
    </xf>
    <xf numFmtId="0" fontId="83" fillId="0" borderId="0" xfId="3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horizontal="center" vertical="center"/>
    </xf>
    <xf numFmtId="0" fontId="24" fillId="0" borderId="2" xfId="3" applyFont="1" applyFill="1" applyBorder="1" applyAlignment="1">
      <alignment horizontal="center" vertical="center"/>
    </xf>
    <xf numFmtId="0" fontId="23" fillId="0" borderId="2" xfId="3" applyFont="1" applyFill="1" applyBorder="1" applyAlignment="1">
      <alignment horizontal="center" vertical="center"/>
    </xf>
    <xf numFmtId="182" fontId="23" fillId="0" borderId="2" xfId="2" applyNumberFormat="1" applyFont="1" applyFill="1" applyBorder="1" applyAlignment="1">
      <alignment horizontal="center" vertical="center"/>
    </xf>
    <xf numFmtId="41" fontId="23" fillId="0" borderId="2" xfId="1" applyFont="1" applyFill="1" applyBorder="1" applyAlignment="1">
      <alignment horizontal="center" vertical="center"/>
    </xf>
    <xf numFmtId="0" fontId="5" fillId="0" borderId="0" xfId="3" applyFont="1" applyFill="1" applyBorder="1" applyAlignment="1"/>
    <xf numFmtId="0" fontId="15" fillId="0" borderId="0" xfId="3" applyFont="1" applyFill="1" applyBorder="1" applyAlignment="1"/>
    <xf numFmtId="0" fontId="23" fillId="3" borderId="2" xfId="3" applyFont="1" applyFill="1" applyBorder="1" applyAlignment="1">
      <alignment horizontal="center" vertical="center"/>
    </xf>
    <xf numFmtId="41" fontId="23" fillId="3" borderId="2" xfId="1" applyFont="1" applyFill="1" applyBorder="1" applyAlignment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176" fontId="22" fillId="0" borderId="2" xfId="1" applyNumberFormat="1" applyFont="1" applyFill="1" applyBorder="1" applyAlignment="1">
      <alignment horizontal="center" vertical="center" wrapText="1"/>
    </xf>
    <xf numFmtId="177" fontId="21" fillId="7" borderId="2" xfId="1" applyNumberFormat="1" applyFont="1" applyFill="1" applyBorder="1" applyAlignment="1">
      <alignment horizontal="center" vertical="center"/>
    </xf>
    <xf numFmtId="179" fontId="22" fillId="0" borderId="2" xfId="5" applyNumberFormat="1" applyFont="1" applyFill="1" applyBorder="1" applyAlignment="1">
      <alignment horizontal="center" vertical="center"/>
    </xf>
    <xf numFmtId="20" fontId="22" fillId="0" borderId="2" xfId="5" applyNumberFormat="1" applyFont="1" applyFill="1" applyBorder="1" applyAlignment="1">
      <alignment horizontal="center" vertical="center"/>
    </xf>
    <xf numFmtId="0" fontId="32" fillId="5" borderId="2" xfId="3" applyFont="1" applyFill="1" applyBorder="1" applyAlignment="1">
      <alignment horizontal="center" vertical="center"/>
    </xf>
    <xf numFmtId="41" fontId="64" fillId="6" borderId="0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7" fillId="5" borderId="18" xfId="3" applyFont="1" applyFill="1" applyBorder="1" applyAlignment="1">
      <alignment horizontal="center" vertical="center"/>
    </xf>
    <xf numFmtId="0" fontId="28" fillId="5" borderId="12" xfId="3" applyFont="1" applyFill="1" applyBorder="1" applyAlignment="1">
      <alignment horizontal="center" vertical="center"/>
    </xf>
    <xf numFmtId="0" fontId="29" fillId="5" borderId="12" xfId="3" applyFont="1" applyFill="1" applyBorder="1" applyAlignment="1">
      <alignment horizontal="center" vertical="center"/>
    </xf>
    <xf numFmtId="0" fontId="27" fillId="5" borderId="12" xfId="3" applyFont="1" applyFill="1" applyBorder="1" applyAlignment="1">
      <alignment horizontal="center" vertical="center"/>
    </xf>
    <xf numFmtId="41" fontId="28" fillId="5" borderId="12" xfId="1" applyNumberFormat="1" applyFont="1" applyFill="1" applyBorder="1" applyAlignment="1">
      <alignment horizontal="center" vertical="center" wrapText="1"/>
    </xf>
    <xf numFmtId="176" fontId="28" fillId="5" borderId="12" xfId="1" applyNumberFormat="1" applyFont="1" applyFill="1" applyBorder="1" applyAlignment="1">
      <alignment horizontal="center" vertical="center"/>
    </xf>
    <xf numFmtId="176" fontId="27" fillId="5" borderId="12" xfId="1" applyNumberFormat="1" applyFont="1" applyFill="1" applyBorder="1" applyAlignment="1">
      <alignment horizontal="center" vertical="center"/>
    </xf>
    <xf numFmtId="41" fontId="27" fillId="5" borderId="12" xfId="1" applyFont="1" applyFill="1" applyBorder="1" applyAlignment="1">
      <alignment horizontal="center" vertical="center"/>
    </xf>
    <xf numFmtId="179" fontId="28" fillId="5" borderId="12" xfId="3" applyNumberFormat="1" applyFont="1" applyFill="1" applyBorder="1" applyAlignment="1">
      <alignment horizontal="center" vertical="center"/>
    </xf>
    <xf numFmtId="20" fontId="28" fillId="5" borderId="12" xfId="3" applyNumberFormat="1" applyFont="1" applyFill="1" applyBorder="1" applyAlignment="1">
      <alignment horizontal="center" vertical="center"/>
    </xf>
    <xf numFmtId="181" fontId="27" fillId="5" borderId="12" xfId="3" applyNumberFormat="1" applyFont="1" applyFill="1" applyBorder="1" applyAlignment="1">
      <alignment horizontal="center" vertical="center"/>
    </xf>
    <xf numFmtId="177" fontId="27" fillId="5" borderId="12" xfId="1" applyNumberFormat="1" applyFont="1" applyFill="1" applyBorder="1" applyAlignment="1">
      <alignment horizontal="center" vertical="center"/>
    </xf>
    <xf numFmtId="0" fontId="27" fillId="5" borderId="12" xfId="8" applyFont="1" applyFill="1" applyBorder="1" applyAlignment="1">
      <alignment horizontal="center" vertical="center"/>
    </xf>
    <xf numFmtId="180" fontId="27" fillId="5" borderId="12" xfId="3" applyNumberFormat="1" applyFont="1" applyFill="1" applyBorder="1" applyAlignment="1">
      <alignment horizontal="center" vertical="center"/>
    </xf>
    <xf numFmtId="0" fontId="32" fillId="5" borderId="12" xfId="3" applyFont="1" applyFill="1" applyBorder="1" applyAlignment="1">
      <alignment horizontal="center" vertical="center"/>
    </xf>
    <xf numFmtId="41" fontId="49" fillId="5" borderId="12" xfId="4" applyFont="1" applyFill="1" applyBorder="1" applyAlignment="1">
      <alignment horizontal="center" vertical="center" wrapText="1"/>
    </xf>
    <xf numFmtId="41" fontId="49" fillId="5" borderId="2" xfId="4" applyFont="1" applyFill="1" applyBorder="1" applyAlignment="1">
      <alignment horizontal="center" vertical="center" wrapText="1"/>
    </xf>
    <xf numFmtId="0" fontId="27" fillId="5" borderId="7" xfId="3" applyFont="1" applyFill="1" applyBorder="1" applyAlignment="1">
      <alignment horizontal="center" vertical="center"/>
    </xf>
    <xf numFmtId="0" fontId="28" fillId="5" borderId="2" xfId="6" applyFont="1" applyFill="1" applyBorder="1" applyAlignment="1">
      <alignment horizontal="center" vertical="center"/>
    </xf>
    <xf numFmtId="0" fontId="29" fillId="5" borderId="2" xfId="5" applyFont="1" applyFill="1" applyBorder="1" applyAlignment="1">
      <alignment horizontal="center" vertical="center"/>
    </xf>
    <xf numFmtId="0" fontId="27" fillId="5" borderId="2" xfId="5" applyFont="1" applyFill="1" applyBorder="1" applyAlignment="1">
      <alignment horizontal="center" vertical="center"/>
    </xf>
    <xf numFmtId="41" fontId="28" fillId="5" borderId="2" xfId="1" applyNumberFormat="1" applyFont="1" applyFill="1" applyBorder="1" applyAlignment="1">
      <alignment horizontal="center" vertical="center" wrapText="1"/>
    </xf>
    <xf numFmtId="176" fontId="28" fillId="5" borderId="2" xfId="1" applyNumberFormat="1" applyFont="1" applyFill="1" applyBorder="1" applyAlignment="1">
      <alignment horizontal="center" vertical="center" wrapText="1"/>
    </xf>
    <xf numFmtId="176" fontId="27" fillId="5" borderId="2" xfId="1" applyNumberFormat="1" applyFont="1" applyFill="1" applyBorder="1" applyAlignment="1">
      <alignment horizontal="center" vertical="center" wrapText="1"/>
    </xf>
    <xf numFmtId="41" fontId="27" fillId="5" borderId="2" xfId="1" applyFont="1" applyFill="1" applyBorder="1" applyAlignment="1">
      <alignment horizontal="center" vertical="center" wrapText="1"/>
    </xf>
    <xf numFmtId="41" fontId="28" fillId="5" borderId="2" xfId="1" applyFont="1" applyFill="1" applyBorder="1" applyAlignment="1">
      <alignment horizontal="center" vertical="center" wrapText="1"/>
    </xf>
    <xf numFmtId="179" fontId="28" fillId="5" borderId="2" xfId="7" applyNumberFormat="1" applyFont="1" applyFill="1" applyBorder="1" applyAlignment="1">
      <alignment horizontal="center" vertical="center"/>
    </xf>
    <xf numFmtId="183" fontId="28" fillId="5" borderId="2" xfId="6" applyNumberFormat="1" applyFont="1" applyFill="1" applyBorder="1" applyAlignment="1">
      <alignment horizontal="center" vertical="center"/>
    </xf>
    <xf numFmtId="181" fontId="27" fillId="5" borderId="2" xfId="3" applyNumberFormat="1" applyFont="1" applyFill="1" applyBorder="1" applyAlignment="1">
      <alignment horizontal="center" vertical="center"/>
    </xf>
    <xf numFmtId="177" fontId="27" fillId="5" borderId="2" xfId="1" applyNumberFormat="1" applyFont="1" applyFill="1" applyBorder="1" applyAlignment="1">
      <alignment horizontal="center" vertical="center" wrapText="1"/>
    </xf>
    <xf numFmtId="0" fontId="27" fillId="5" borderId="2" xfId="8" applyFont="1" applyFill="1" applyBorder="1" applyAlignment="1">
      <alignment horizontal="center" vertical="center"/>
    </xf>
    <xf numFmtId="41" fontId="27" fillId="5" borderId="2" xfId="4" applyFont="1" applyFill="1" applyBorder="1" applyAlignment="1">
      <alignment horizontal="center" vertical="center" wrapText="1"/>
    </xf>
    <xf numFmtId="180" fontId="27" fillId="5" borderId="2" xfId="3" applyNumberFormat="1" applyFont="1" applyFill="1" applyBorder="1" applyAlignment="1">
      <alignment horizontal="center" vertical="center"/>
    </xf>
    <xf numFmtId="41" fontId="49" fillId="5" borderId="21" xfId="4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/>
    </xf>
    <xf numFmtId="0" fontId="29" fillId="5" borderId="2" xfId="3" applyFont="1" applyFill="1" applyBorder="1" applyAlignment="1">
      <alignment horizontal="center" vertical="center"/>
    </xf>
    <xf numFmtId="0" fontId="27" fillId="5" borderId="2" xfId="3" applyFont="1" applyFill="1" applyBorder="1" applyAlignment="1">
      <alignment horizontal="center" vertical="center"/>
    </xf>
    <xf numFmtId="176" fontId="28" fillId="5" borderId="2" xfId="1" applyNumberFormat="1" applyFont="1" applyFill="1" applyBorder="1" applyAlignment="1">
      <alignment horizontal="center" vertical="center"/>
    </xf>
    <xf numFmtId="176" fontId="27" fillId="5" borderId="2" xfId="1" applyNumberFormat="1" applyFont="1" applyFill="1" applyBorder="1" applyAlignment="1">
      <alignment horizontal="center" vertical="center"/>
    </xf>
    <xf numFmtId="41" fontId="27" fillId="5" borderId="2" xfId="1" applyFont="1" applyFill="1" applyBorder="1" applyAlignment="1">
      <alignment horizontal="center" vertical="center"/>
    </xf>
    <xf numFmtId="41" fontId="28" fillId="5" borderId="2" xfId="1" applyFont="1" applyFill="1" applyBorder="1" applyAlignment="1">
      <alignment horizontal="center" vertical="center"/>
    </xf>
    <xf numFmtId="179" fontId="28" fillId="5" borderId="2" xfId="3" applyNumberFormat="1" applyFont="1" applyFill="1" applyBorder="1" applyAlignment="1">
      <alignment horizontal="center" vertical="center"/>
    </xf>
    <xf numFmtId="20" fontId="28" fillId="5" borderId="2" xfId="3" applyNumberFormat="1" applyFont="1" applyFill="1" applyBorder="1" applyAlignment="1">
      <alignment horizontal="center" vertical="center"/>
    </xf>
    <xf numFmtId="177" fontId="27" fillId="5" borderId="2" xfId="1" applyNumberFormat="1" applyFont="1" applyFill="1" applyBorder="1" applyAlignment="1">
      <alignment horizontal="center" vertical="center"/>
    </xf>
    <xf numFmtId="20" fontId="28" fillId="5" borderId="2" xfId="8" applyNumberFormat="1" applyFont="1" applyFill="1" applyBorder="1" applyAlignment="1">
      <alignment horizontal="center" vertical="center"/>
    </xf>
    <xf numFmtId="49" fontId="28" fillId="5" borderId="2" xfId="0" applyNumberFormat="1" applyFont="1" applyFill="1" applyBorder="1" applyAlignment="1" applyProtection="1">
      <alignment horizontal="center" vertical="center"/>
    </xf>
    <xf numFmtId="176" fontId="27" fillId="5" borderId="2" xfId="1" applyNumberFormat="1" applyFont="1" applyFill="1" applyBorder="1" applyAlignment="1" applyProtection="1">
      <alignment horizontal="center" vertical="center"/>
    </xf>
    <xf numFmtId="41" fontId="27" fillId="5" borderId="2" xfId="1" applyFont="1" applyFill="1" applyBorder="1" applyAlignment="1" applyProtection="1">
      <alignment horizontal="center" vertical="center"/>
    </xf>
    <xf numFmtId="41" fontId="28" fillId="5" borderId="2" xfId="1" applyFont="1" applyFill="1" applyBorder="1" applyAlignment="1" applyProtection="1">
      <alignment horizontal="center" vertical="center"/>
    </xf>
    <xf numFmtId="179" fontId="28" fillId="5" borderId="2" xfId="0" applyNumberFormat="1" applyFont="1" applyFill="1" applyBorder="1" applyAlignment="1" applyProtection="1">
      <alignment horizontal="center" vertical="center" shrinkToFit="1"/>
    </xf>
    <xf numFmtId="183" fontId="28" fillId="5" borderId="2" xfId="3" quotePrefix="1" applyNumberFormat="1" applyFont="1" applyFill="1" applyBorder="1" applyAlignment="1">
      <alignment horizontal="center" vertical="center"/>
    </xf>
    <xf numFmtId="20" fontId="28" fillId="5" borderId="2" xfId="8" quotePrefix="1" applyNumberFormat="1" applyFont="1" applyFill="1" applyBorder="1" applyAlignment="1">
      <alignment horizontal="center" vertical="center"/>
    </xf>
    <xf numFmtId="177" fontId="27" fillId="5" borderId="2" xfId="1" applyNumberFormat="1" applyFont="1" applyFill="1" applyBorder="1" applyAlignment="1" applyProtection="1">
      <alignment horizontal="center" vertical="center"/>
    </xf>
    <xf numFmtId="49" fontId="27" fillId="5" borderId="2" xfId="0" applyNumberFormat="1" applyFont="1" applyFill="1" applyBorder="1" applyAlignment="1" applyProtection="1">
      <alignment horizontal="center" vertical="center"/>
    </xf>
    <xf numFmtId="0" fontId="27" fillId="5" borderId="9" xfId="3" applyFont="1" applyFill="1" applyBorder="1" applyAlignment="1">
      <alignment horizontal="center" vertical="center"/>
    </xf>
    <xf numFmtId="0" fontId="29" fillId="5" borderId="10" xfId="3" applyFont="1" applyFill="1" applyBorder="1" applyAlignment="1">
      <alignment horizontal="center" vertical="center"/>
    </xf>
    <xf numFmtId="0" fontId="27" fillId="5" borderId="10" xfId="3" applyFont="1" applyFill="1" applyBorder="1" applyAlignment="1">
      <alignment horizontal="center" vertical="center"/>
    </xf>
    <xf numFmtId="41" fontId="28" fillId="5" borderId="10" xfId="1" applyNumberFormat="1" applyFont="1" applyFill="1" applyBorder="1" applyAlignment="1">
      <alignment horizontal="center" vertical="center" wrapText="1"/>
    </xf>
    <xf numFmtId="176" fontId="28" fillId="5" borderId="10" xfId="1" applyNumberFormat="1" applyFont="1" applyFill="1" applyBorder="1" applyAlignment="1">
      <alignment horizontal="center" vertical="center" wrapText="1"/>
    </xf>
    <xf numFmtId="180" fontId="27" fillId="5" borderId="10" xfId="3" applyNumberFormat="1" applyFont="1" applyFill="1" applyBorder="1" applyAlignment="1">
      <alignment horizontal="center" vertical="center"/>
    </xf>
    <xf numFmtId="0" fontId="32" fillId="5" borderId="10" xfId="3" applyFont="1" applyFill="1" applyBorder="1" applyAlignment="1">
      <alignment horizontal="center" vertical="center"/>
    </xf>
    <xf numFmtId="41" fontId="49" fillId="5" borderId="10" xfId="4" applyFont="1" applyFill="1" applyBorder="1" applyAlignment="1">
      <alignment horizontal="center" vertical="center" wrapText="1"/>
    </xf>
    <xf numFmtId="0" fontId="28" fillId="5" borderId="2" xfId="5" applyFont="1" applyFill="1" applyBorder="1" applyAlignment="1">
      <alignment horizontal="center" vertical="center" wrapText="1"/>
    </xf>
    <xf numFmtId="179" fontId="28" fillId="5" borderId="2" xfId="5" applyNumberFormat="1" applyFont="1" applyFill="1" applyBorder="1" applyAlignment="1">
      <alignment horizontal="center" vertical="center"/>
    </xf>
    <xf numFmtId="20" fontId="28" fillId="5" borderId="2" xfId="5" applyNumberFormat="1" applyFont="1" applyFill="1" applyBorder="1" applyAlignment="1">
      <alignment horizontal="center" vertical="center"/>
    </xf>
    <xf numFmtId="181" fontId="27" fillId="5" borderId="2" xfId="4" applyNumberFormat="1" applyFont="1" applyFill="1" applyBorder="1" applyAlignment="1">
      <alignment horizontal="center" vertical="center" wrapText="1"/>
    </xf>
    <xf numFmtId="183" fontId="28" fillId="5" borderId="2" xfId="3" applyNumberFormat="1" applyFont="1" applyFill="1" applyBorder="1" applyAlignment="1">
      <alignment horizontal="center" vertical="center"/>
    </xf>
    <xf numFmtId="183" fontId="28" fillId="5" borderId="2" xfId="5" applyNumberFormat="1" applyFont="1" applyFill="1" applyBorder="1" applyAlignment="1">
      <alignment horizontal="center" vertical="center"/>
    </xf>
    <xf numFmtId="49" fontId="28" fillId="5" borderId="10" xfId="0" applyNumberFormat="1" applyFont="1" applyFill="1" applyBorder="1" applyAlignment="1" applyProtection="1">
      <alignment horizontal="center" vertical="center"/>
    </xf>
    <xf numFmtId="176" fontId="28" fillId="5" borderId="10" xfId="1" applyNumberFormat="1" applyFont="1" applyFill="1" applyBorder="1" applyAlignment="1" applyProtection="1">
      <alignment horizontal="center" vertical="center"/>
    </xf>
    <xf numFmtId="176" fontId="27" fillId="5" borderId="10" xfId="1" applyNumberFormat="1" applyFont="1" applyFill="1" applyBorder="1" applyAlignment="1" applyProtection="1">
      <alignment horizontal="center" vertical="center"/>
    </xf>
    <xf numFmtId="41" fontId="27" fillId="5" borderId="10" xfId="1" applyFont="1" applyFill="1" applyBorder="1" applyAlignment="1" applyProtection="1">
      <alignment horizontal="center" vertical="center"/>
    </xf>
    <xf numFmtId="179" fontId="28" fillId="5" borderId="10" xfId="0" applyNumberFormat="1" applyFont="1" applyFill="1" applyBorder="1" applyAlignment="1" applyProtection="1">
      <alignment horizontal="center" vertical="center" shrinkToFit="1"/>
    </xf>
    <xf numFmtId="20" fontId="28" fillId="5" borderId="10" xfId="5" quotePrefix="1" applyNumberFormat="1" applyFont="1" applyFill="1" applyBorder="1" applyAlignment="1">
      <alignment horizontal="center" vertical="center"/>
    </xf>
    <xf numFmtId="181" fontId="27" fillId="5" borderId="10" xfId="3" applyNumberFormat="1" applyFont="1" applyFill="1" applyBorder="1" applyAlignment="1">
      <alignment horizontal="center" vertical="center"/>
    </xf>
    <xf numFmtId="177" fontId="27" fillId="5" borderId="10" xfId="1" applyNumberFormat="1" applyFont="1" applyFill="1" applyBorder="1" applyAlignment="1" applyProtection="1">
      <alignment horizontal="center" vertical="center"/>
    </xf>
    <xf numFmtId="49" fontId="27" fillId="5" borderId="10" xfId="0" applyNumberFormat="1" applyFont="1" applyFill="1" applyBorder="1" applyAlignment="1" applyProtection="1">
      <alignment horizontal="center" vertical="center"/>
    </xf>
    <xf numFmtId="41" fontId="49" fillId="5" borderId="48" xfId="4" applyFont="1" applyFill="1" applyBorder="1" applyAlignment="1">
      <alignment horizontal="center" vertical="center" wrapText="1"/>
    </xf>
    <xf numFmtId="176" fontId="28" fillId="5" borderId="2" xfId="1" applyNumberFormat="1" applyFont="1" applyFill="1" applyBorder="1" applyAlignment="1" applyProtection="1">
      <alignment horizontal="center" vertical="center"/>
    </xf>
    <xf numFmtId="177" fontId="21" fillId="7" borderId="2" xfId="1" applyNumberFormat="1" applyFont="1" applyFill="1" applyBorder="1" applyAlignment="1">
      <alignment horizontal="center" vertical="center" wrapText="1"/>
    </xf>
    <xf numFmtId="0" fontId="28" fillId="0" borderId="5" xfId="5" applyFont="1" applyFill="1" applyBorder="1" applyAlignment="1">
      <alignment horizontal="center" vertical="center" wrapText="1"/>
    </xf>
    <xf numFmtId="176" fontId="27" fillId="0" borderId="5" xfId="1" applyNumberFormat="1" applyFont="1" applyFill="1" applyBorder="1" applyAlignment="1">
      <alignment horizontal="center" vertical="center" wrapText="1"/>
    </xf>
    <xf numFmtId="41" fontId="27" fillId="0" borderId="5" xfId="1" applyFont="1" applyFill="1" applyBorder="1" applyAlignment="1">
      <alignment horizontal="center" vertical="center" wrapText="1"/>
    </xf>
    <xf numFmtId="181" fontId="27" fillId="0" borderId="5" xfId="4" applyNumberFormat="1" applyFont="1" applyFill="1" applyBorder="1" applyAlignment="1">
      <alignment horizontal="center" vertical="center" wrapText="1"/>
    </xf>
    <xf numFmtId="177" fontId="27" fillId="0" borderId="5" xfId="1" applyNumberFormat="1" applyFont="1" applyFill="1" applyBorder="1" applyAlignment="1">
      <alignment horizontal="center" vertical="center" wrapText="1"/>
    </xf>
    <xf numFmtId="41" fontId="49" fillId="0" borderId="5" xfId="4" applyFont="1" applyFill="1" applyBorder="1" applyAlignment="1">
      <alignment horizontal="center" vertical="center" wrapText="1"/>
    </xf>
    <xf numFmtId="0" fontId="31" fillId="0" borderId="2" xfId="5" applyFont="1" applyFill="1" applyBorder="1" applyAlignment="1">
      <alignment horizontal="center" vertical="center"/>
    </xf>
    <xf numFmtId="41" fontId="30" fillId="0" borderId="2" xfId="1" applyFont="1" applyFill="1" applyBorder="1" applyAlignment="1">
      <alignment horizontal="center" vertical="center" wrapText="1"/>
    </xf>
    <xf numFmtId="179" fontId="32" fillId="0" borderId="2" xfId="7" applyNumberFormat="1" applyFont="1" applyFill="1" applyBorder="1" applyAlignment="1">
      <alignment horizontal="center" vertical="center"/>
    </xf>
    <xf numFmtId="20" fontId="32" fillId="0" borderId="2" xfId="5" quotePrefix="1" applyNumberFormat="1" applyFont="1" applyFill="1" applyBorder="1" applyAlignment="1">
      <alignment horizontal="center" vertical="center"/>
    </xf>
    <xf numFmtId="177" fontId="30" fillId="0" borderId="2" xfId="1" applyNumberFormat="1" applyFont="1" applyFill="1" applyBorder="1" applyAlignment="1">
      <alignment horizontal="center" vertical="center" wrapText="1"/>
    </xf>
    <xf numFmtId="176" fontId="21" fillId="0" borderId="2" xfId="1" applyNumberFormat="1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181" fontId="27" fillId="0" borderId="10" xfId="4" applyNumberFormat="1" applyFont="1" applyFill="1" applyBorder="1" applyAlignment="1">
      <alignment horizontal="center" vertical="center" wrapText="1"/>
    </xf>
    <xf numFmtId="41" fontId="49" fillId="0" borderId="33" xfId="4" applyFont="1" applyFill="1" applyBorder="1" applyAlignment="1">
      <alignment horizontal="center" vertical="center" wrapText="1"/>
    </xf>
    <xf numFmtId="177" fontId="71" fillId="5" borderId="2" xfId="1" applyNumberFormat="1" applyFont="1" applyFill="1" applyBorder="1" applyAlignment="1">
      <alignment horizontal="center" vertical="center" wrapText="1"/>
    </xf>
    <xf numFmtId="41" fontId="68" fillId="5" borderId="2" xfId="1" applyFont="1" applyFill="1" applyBorder="1" applyAlignment="1">
      <alignment horizontal="center" vertical="center" wrapText="1"/>
    </xf>
    <xf numFmtId="20" fontId="28" fillId="5" borderId="2" xfId="5" quotePrefix="1" applyNumberFormat="1" applyFont="1" applyFill="1" applyBorder="1" applyAlignment="1">
      <alignment horizontal="center" vertical="center"/>
    </xf>
    <xf numFmtId="0" fontId="18" fillId="5" borderId="7" xfId="3" applyFont="1" applyFill="1" applyBorder="1" applyAlignment="1">
      <alignment horizontal="center" vertical="center"/>
    </xf>
    <xf numFmtId="0" fontId="19" fillId="5" borderId="2" xfId="3" applyFont="1" applyFill="1" applyBorder="1" applyAlignment="1">
      <alignment horizontal="center" vertical="center"/>
    </xf>
    <xf numFmtId="0" fontId="67" fillId="5" borderId="2" xfId="3" applyFont="1" applyFill="1" applyBorder="1" applyAlignment="1">
      <alignment horizontal="center" vertical="center"/>
    </xf>
    <xf numFmtId="0" fontId="21" fillId="5" borderId="2" xfId="3" applyFont="1" applyFill="1" applyBorder="1" applyAlignment="1">
      <alignment horizontal="center" vertical="center"/>
    </xf>
    <xf numFmtId="41" fontId="19" fillId="5" borderId="2" xfId="1" applyNumberFormat="1" applyFont="1" applyFill="1" applyBorder="1" applyAlignment="1">
      <alignment horizontal="center" vertical="center"/>
    </xf>
    <xf numFmtId="176" fontId="19" fillId="5" borderId="2" xfId="1" applyNumberFormat="1" applyFont="1" applyFill="1" applyBorder="1" applyAlignment="1">
      <alignment horizontal="center" vertical="center"/>
    </xf>
    <xf numFmtId="176" fontId="18" fillId="5" borderId="2" xfId="1" applyNumberFormat="1" applyFont="1" applyFill="1" applyBorder="1" applyAlignment="1">
      <alignment horizontal="center" vertical="center"/>
    </xf>
    <xf numFmtId="177" fontId="71" fillId="5" borderId="2" xfId="1" applyNumberFormat="1" applyFont="1" applyFill="1" applyBorder="1" applyAlignment="1">
      <alignment horizontal="center" vertical="center"/>
    </xf>
    <xf numFmtId="41" fontId="19" fillId="5" borderId="2" xfId="1" applyFont="1" applyFill="1" applyBorder="1" applyAlignment="1">
      <alignment horizontal="center" vertical="center"/>
    </xf>
    <xf numFmtId="179" fontId="19" fillId="5" borderId="2" xfId="3" applyNumberFormat="1" applyFont="1" applyFill="1" applyBorder="1" applyAlignment="1">
      <alignment horizontal="center" vertical="center"/>
    </xf>
    <xf numFmtId="183" fontId="19" fillId="5" borderId="2" xfId="3" applyNumberFormat="1" applyFont="1" applyFill="1" applyBorder="1" applyAlignment="1">
      <alignment horizontal="center" vertical="center"/>
    </xf>
    <xf numFmtId="20" fontId="19" fillId="5" borderId="2" xfId="3" applyNumberFormat="1" applyFont="1" applyFill="1" applyBorder="1" applyAlignment="1">
      <alignment horizontal="center" vertical="center"/>
    </xf>
    <xf numFmtId="181" fontId="21" fillId="5" borderId="2" xfId="3" applyNumberFormat="1" applyFont="1" applyFill="1" applyBorder="1" applyAlignment="1">
      <alignment horizontal="center" vertical="center"/>
    </xf>
    <xf numFmtId="0" fontId="21" fillId="5" borderId="2" xfId="5" applyFont="1" applyFill="1" applyBorder="1" applyAlignment="1">
      <alignment horizontal="center" vertical="center"/>
    </xf>
    <xf numFmtId="0" fontId="21" fillId="5" borderId="2" xfId="8" applyFont="1" applyFill="1" applyBorder="1" applyAlignment="1">
      <alignment horizontal="center" vertical="center"/>
    </xf>
    <xf numFmtId="0" fontId="18" fillId="5" borderId="2" xfId="3" applyFont="1" applyFill="1" applyBorder="1" applyAlignment="1">
      <alignment horizontal="center" vertical="center"/>
    </xf>
    <xf numFmtId="180" fontId="18" fillId="5" borderId="2" xfId="3" applyNumberFormat="1" applyFont="1" applyFill="1" applyBorder="1" applyAlignment="1">
      <alignment horizontal="center" vertical="center"/>
    </xf>
    <xf numFmtId="41" fontId="48" fillId="5" borderId="2" xfId="4" applyFont="1" applyFill="1" applyBorder="1" applyAlignment="1">
      <alignment horizontal="center" vertical="center" wrapText="1"/>
    </xf>
    <xf numFmtId="0" fontId="50" fillId="5" borderId="2" xfId="0" applyFont="1" applyFill="1" applyBorder="1" applyAlignment="1">
      <alignment horizontal="center" vertical="center" wrapText="1"/>
    </xf>
    <xf numFmtId="0" fontId="67" fillId="5" borderId="2" xfId="5" applyFont="1" applyFill="1" applyBorder="1" applyAlignment="1">
      <alignment horizontal="center" vertical="center"/>
    </xf>
    <xf numFmtId="181" fontId="21" fillId="5" borderId="2" xfId="4" applyNumberFormat="1" applyFont="1" applyFill="1" applyBorder="1" applyAlignment="1">
      <alignment horizontal="center" vertical="center" wrapText="1"/>
    </xf>
    <xf numFmtId="49" fontId="19" fillId="5" borderId="2" xfId="0" applyNumberFormat="1" applyFont="1" applyFill="1" applyBorder="1" applyAlignment="1" applyProtection="1">
      <alignment horizontal="center" vertical="center"/>
    </xf>
    <xf numFmtId="41" fontId="19" fillId="5" borderId="2" xfId="1" applyNumberFormat="1" applyFont="1" applyFill="1" applyBorder="1" applyAlignment="1">
      <alignment horizontal="center" vertical="center" wrapText="1"/>
    </xf>
    <xf numFmtId="176" fontId="19" fillId="5" borderId="2" xfId="1" applyNumberFormat="1" applyFont="1" applyFill="1" applyBorder="1" applyAlignment="1">
      <alignment horizontal="center" vertical="center" wrapText="1"/>
    </xf>
    <xf numFmtId="176" fontId="19" fillId="5" borderId="2" xfId="1" applyNumberFormat="1" applyFont="1" applyFill="1" applyBorder="1" applyAlignment="1" applyProtection="1">
      <alignment horizontal="center" vertical="center"/>
    </xf>
    <xf numFmtId="20" fontId="19" fillId="5" borderId="2" xfId="5" quotePrefix="1" applyNumberFormat="1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 wrapText="1"/>
    </xf>
    <xf numFmtId="176" fontId="18" fillId="5" borderId="2" xfId="1" applyNumberFormat="1" applyFont="1" applyFill="1" applyBorder="1" applyAlignment="1" applyProtection="1">
      <alignment horizontal="center" vertical="center"/>
    </xf>
    <xf numFmtId="177" fontId="71" fillId="5" borderId="2" xfId="1" applyNumberFormat="1" applyFont="1" applyFill="1" applyBorder="1" applyAlignment="1" applyProtection="1">
      <alignment horizontal="center" vertical="center"/>
    </xf>
    <xf numFmtId="41" fontId="19" fillId="5" borderId="2" xfId="1" applyFont="1" applyFill="1" applyBorder="1" applyAlignment="1" applyProtection="1">
      <alignment horizontal="center" vertical="center"/>
    </xf>
    <xf numFmtId="49" fontId="21" fillId="5" borderId="2" xfId="0" applyNumberFormat="1" applyFont="1" applyFill="1" applyBorder="1" applyAlignment="1" applyProtection="1">
      <alignment horizontal="center" vertical="center"/>
    </xf>
    <xf numFmtId="0" fontId="48" fillId="5" borderId="2" xfId="3" applyFont="1" applyFill="1" applyBorder="1" applyAlignment="1">
      <alignment horizontal="center" vertical="center"/>
    </xf>
    <xf numFmtId="41" fontId="68" fillId="5" borderId="2" xfId="1" applyFont="1" applyFill="1" applyBorder="1" applyAlignment="1">
      <alignment horizontal="center" vertical="center"/>
    </xf>
    <xf numFmtId="41" fontId="68" fillId="0" borderId="2" xfId="1" applyFont="1" applyFill="1" applyBorder="1" applyAlignment="1" applyProtection="1">
      <alignment horizontal="center" vertical="center"/>
    </xf>
    <xf numFmtId="0" fontId="28" fillId="5" borderId="10" xfId="3" applyFont="1" applyFill="1" applyBorder="1" applyAlignment="1">
      <alignment horizontal="center" vertical="center" wrapText="1"/>
    </xf>
    <xf numFmtId="176" fontId="28" fillId="5" borderId="10" xfId="1" applyNumberFormat="1" applyFont="1" applyFill="1" applyBorder="1" applyAlignment="1">
      <alignment horizontal="center" vertical="center"/>
    </xf>
    <xf numFmtId="176" fontId="27" fillId="5" borderId="10" xfId="1" applyNumberFormat="1" applyFont="1" applyFill="1" applyBorder="1" applyAlignment="1">
      <alignment horizontal="center" vertical="center"/>
    </xf>
    <xf numFmtId="177" fontId="71" fillId="5" borderId="10" xfId="1" applyNumberFormat="1" applyFont="1" applyFill="1" applyBorder="1" applyAlignment="1">
      <alignment horizontal="center" vertical="center"/>
    </xf>
    <xf numFmtId="179" fontId="28" fillId="5" borderId="10" xfId="3" applyNumberFormat="1" applyFont="1" applyFill="1" applyBorder="1" applyAlignment="1">
      <alignment horizontal="center" vertical="center"/>
    </xf>
    <xf numFmtId="20" fontId="28" fillId="5" borderId="10" xfId="3" applyNumberFormat="1" applyFont="1" applyFill="1" applyBorder="1" applyAlignment="1">
      <alignment horizontal="center" vertical="center"/>
    </xf>
    <xf numFmtId="181" fontId="27" fillId="5" borderId="10" xfId="4" applyNumberFormat="1" applyFont="1" applyFill="1" applyBorder="1" applyAlignment="1">
      <alignment horizontal="center" vertical="center" wrapText="1"/>
    </xf>
    <xf numFmtId="0" fontId="27" fillId="5" borderId="10" xfId="8" applyFont="1" applyFill="1" applyBorder="1" applyAlignment="1">
      <alignment horizontal="center" vertical="center"/>
    </xf>
    <xf numFmtId="0" fontId="27" fillId="5" borderId="10" xfId="5" applyFont="1" applyFill="1" applyBorder="1" applyAlignment="1">
      <alignment horizontal="center" vertical="center"/>
    </xf>
    <xf numFmtId="41" fontId="49" fillId="5" borderId="33" xfId="4" applyFont="1" applyFill="1" applyBorder="1" applyAlignment="1">
      <alignment horizontal="center" vertical="center" wrapText="1"/>
    </xf>
    <xf numFmtId="41" fontId="68" fillId="5" borderId="10" xfId="1" applyFont="1" applyFill="1" applyBorder="1" applyAlignment="1">
      <alignment horizontal="center" vertical="center"/>
    </xf>
    <xf numFmtId="0" fontId="22" fillId="3" borderId="2" xfId="3" applyFont="1" applyFill="1" applyBorder="1" applyAlignment="1">
      <alignment horizontal="center" vertical="center"/>
    </xf>
    <xf numFmtId="0" fontId="67" fillId="3" borderId="2" xfId="3" applyFont="1" applyFill="1" applyBorder="1" applyAlignment="1">
      <alignment horizontal="center" vertical="center"/>
    </xf>
    <xf numFmtId="0" fontId="21" fillId="3" borderId="2" xfId="3" applyFont="1" applyFill="1" applyBorder="1" applyAlignment="1">
      <alignment horizontal="center" vertical="center"/>
    </xf>
    <xf numFmtId="41" fontId="22" fillId="3" borderId="2" xfId="1" applyNumberFormat="1" applyFont="1" applyFill="1" applyBorder="1" applyAlignment="1">
      <alignment horizontal="center" vertical="center" wrapText="1"/>
    </xf>
    <xf numFmtId="176" fontId="22" fillId="3" borderId="2" xfId="1" applyNumberFormat="1" applyFont="1" applyFill="1" applyBorder="1" applyAlignment="1">
      <alignment horizontal="center" vertical="center"/>
    </xf>
    <xf numFmtId="176" fontId="21" fillId="3" borderId="2" xfId="1" applyNumberFormat="1" applyFont="1" applyFill="1" applyBorder="1" applyAlignment="1">
      <alignment horizontal="center" vertical="center"/>
    </xf>
    <xf numFmtId="41" fontId="22" fillId="3" borderId="2" xfId="1" applyFont="1" applyFill="1" applyBorder="1" applyAlignment="1">
      <alignment horizontal="center" vertical="center"/>
    </xf>
    <xf numFmtId="179" fontId="22" fillId="3" borderId="2" xfId="5" applyNumberFormat="1" applyFont="1" applyFill="1" applyBorder="1" applyAlignment="1">
      <alignment horizontal="center" vertical="center"/>
    </xf>
    <xf numFmtId="183" fontId="22" fillId="3" borderId="2" xfId="3" applyNumberFormat="1" applyFont="1" applyFill="1" applyBorder="1" applyAlignment="1">
      <alignment horizontal="center" vertical="center"/>
    </xf>
    <xf numFmtId="20" fontId="22" fillId="3" borderId="2" xfId="8" applyNumberFormat="1" applyFont="1" applyFill="1" applyBorder="1" applyAlignment="1">
      <alignment horizontal="center" vertical="center"/>
    </xf>
    <xf numFmtId="181" fontId="21" fillId="3" borderId="2" xfId="3" applyNumberFormat="1" applyFont="1" applyFill="1" applyBorder="1" applyAlignment="1">
      <alignment horizontal="center" vertical="center"/>
    </xf>
    <xf numFmtId="0" fontId="21" fillId="3" borderId="2" xfId="8" applyFont="1" applyFill="1" applyBorder="1" applyAlignment="1">
      <alignment horizontal="center" vertical="center"/>
    </xf>
    <xf numFmtId="180" fontId="21" fillId="3" borderId="2" xfId="3" applyNumberFormat="1" applyFont="1" applyFill="1" applyBorder="1" applyAlignment="1">
      <alignment horizontal="center" vertical="center"/>
    </xf>
    <xf numFmtId="0" fontId="19" fillId="3" borderId="2" xfId="3" applyFont="1" applyFill="1" applyBorder="1" applyAlignment="1">
      <alignment horizontal="center" vertical="center"/>
    </xf>
    <xf numFmtId="41" fontId="48" fillId="3" borderId="2" xfId="4" applyFont="1" applyFill="1" applyBorder="1" applyAlignment="1">
      <alignment horizontal="center" vertical="center" wrapText="1"/>
    </xf>
    <xf numFmtId="41" fontId="49" fillId="0" borderId="57" xfId="4" applyFont="1" applyFill="1" applyBorder="1" applyAlignment="1">
      <alignment horizontal="center" vertical="center" wrapText="1"/>
    </xf>
    <xf numFmtId="0" fontId="71" fillId="8" borderId="7" xfId="3" applyFont="1" applyFill="1" applyBorder="1" applyAlignment="1">
      <alignment horizontal="center" vertical="center"/>
    </xf>
    <xf numFmtId="0" fontId="86" fillId="8" borderId="55" xfId="5" applyFont="1" applyFill="1" applyBorder="1" applyAlignment="1">
      <alignment horizontal="center" vertical="center" wrapText="1"/>
    </xf>
    <xf numFmtId="0" fontId="87" fillId="8" borderId="55" xfId="5" applyFont="1" applyFill="1" applyBorder="1" applyAlignment="1">
      <alignment horizontal="center" vertical="center"/>
    </xf>
    <xf numFmtId="0" fontId="74" fillId="8" borderId="55" xfId="5" applyFont="1" applyFill="1" applyBorder="1" applyAlignment="1">
      <alignment horizontal="center" vertical="center"/>
    </xf>
    <xf numFmtId="41" fontId="86" fillId="8" borderId="55" xfId="1" applyNumberFormat="1" applyFont="1" applyFill="1" applyBorder="1" applyAlignment="1">
      <alignment horizontal="center" vertical="center" wrapText="1"/>
    </xf>
    <xf numFmtId="176" fontId="86" fillId="8" borderId="55" xfId="1" applyNumberFormat="1" applyFont="1" applyFill="1" applyBorder="1" applyAlignment="1">
      <alignment horizontal="center" vertical="center" wrapText="1"/>
    </xf>
    <xf numFmtId="176" fontId="74" fillId="8" borderId="55" xfId="1" applyNumberFormat="1" applyFont="1" applyFill="1" applyBorder="1" applyAlignment="1">
      <alignment horizontal="center" vertical="center" wrapText="1"/>
    </xf>
    <xf numFmtId="41" fontId="74" fillId="8" borderId="55" xfId="1" applyFont="1" applyFill="1" applyBorder="1" applyAlignment="1">
      <alignment horizontal="center" vertical="center" wrapText="1"/>
    </xf>
    <xf numFmtId="41" fontId="86" fillId="8" borderId="55" xfId="1" applyFont="1" applyFill="1" applyBorder="1" applyAlignment="1">
      <alignment horizontal="center" vertical="center" wrapText="1"/>
    </xf>
    <xf numFmtId="179" fontId="86" fillId="8" borderId="55" xfId="7" applyNumberFormat="1" applyFont="1" applyFill="1" applyBorder="1" applyAlignment="1">
      <alignment horizontal="center" vertical="center"/>
    </xf>
    <xf numFmtId="20" fontId="86" fillId="8" borderId="55" xfId="5" quotePrefix="1" applyNumberFormat="1" applyFont="1" applyFill="1" applyBorder="1" applyAlignment="1">
      <alignment horizontal="center" vertical="center"/>
    </xf>
    <xf numFmtId="179" fontId="88" fillId="8" borderId="55" xfId="7" applyNumberFormat="1" applyFont="1" applyFill="1" applyBorder="1" applyAlignment="1">
      <alignment horizontal="center" vertical="center"/>
    </xf>
    <xf numFmtId="181" fontId="71" fillId="8" borderId="2" xfId="4" applyNumberFormat="1" applyFont="1" applyFill="1" applyBorder="1" applyAlignment="1">
      <alignment horizontal="center" vertical="center" wrapText="1"/>
    </xf>
    <xf numFmtId="177" fontId="74" fillId="8" borderId="55" xfId="1" applyNumberFormat="1" applyFont="1" applyFill="1" applyBorder="1" applyAlignment="1">
      <alignment horizontal="center" vertical="center" wrapText="1"/>
    </xf>
    <xf numFmtId="177" fontId="74" fillId="8" borderId="2" xfId="1" applyNumberFormat="1" applyFont="1" applyFill="1" applyBorder="1" applyAlignment="1">
      <alignment horizontal="center" vertical="center" wrapText="1"/>
    </xf>
    <xf numFmtId="0" fontId="74" fillId="8" borderId="2" xfId="3" applyFont="1" applyFill="1" applyBorder="1" applyAlignment="1">
      <alignment horizontal="center" vertical="center"/>
    </xf>
    <xf numFmtId="0" fontId="74" fillId="8" borderId="55" xfId="3" applyFont="1" applyFill="1" applyBorder="1" applyAlignment="1">
      <alignment horizontal="center" vertical="center"/>
    </xf>
    <xf numFmtId="180" fontId="74" fillId="8" borderId="55" xfId="3" applyNumberFormat="1" applyFont="1" applyFill="1" applyBorder="1" applyAlignment="1">
      <alignment horizontal="center" vertical="center"/>
    </xf>
    <xf numFmtId="0" fontId="86" fillId="8" borderId="55" xfId="3" applyFont="1" applyFill="1" applyBorder="1" applyAlignment="1">
      <alignment horizontal="center" vertical="center"/>
    </xf>
    <xf numFmtId="41" fontId="89" fillId="8" borderId="55" xfId="4" applyFont="1" applyFill="1" applyBorder="1" applyAlignment="1">
      <alignment horizontal="center" vertical="center" wrapText="1"/>
    </xf>
    <xf numFmtId="41" fontId="89" fillId="8" borderId="56" xfId="4" applyFont="1" applyFill="1" applyBorder="1" applyAlignment="1">
      <alignment horizontal="center" vertical="center" wrapText="1"/>
    </xf>
    <xf numFmtId="0" fontId="76" fillId="8" borderId="0" xfId="3" applyFont="1" applyFill="1" applyBorder="1" applyAlignment="1">
      <alignment horizontal="center" vertical="center"/>
    </xf>
    <xf numFmtId="0" fontId="88" fillId="8" borderId="2" xfId="5" applyFont="1" applyFill="1" applyBorder="1" applyAlignment="1">
      <alignment horizontal="center" vertical="center" wrapText="1"/>
    </xf>
    <xf numFmtId="0" fontId="90" fillId="8" borderId="2" xfId="5" applyFont="1" applyFill="1" applyBorder="1" applyAlignment="1">
      <alignment horizontal="center" vertical="center"/>
    </xf>
    <xf numFmtId="0" fontId="71" fillId="8" borderId="2" xfId="5" applyFont="1" applyFill="1" applyBorder="1" applyAlignment="1">
      <alignment horizontal="center" vertical="center"/>
    </xf>
    <xf numFmtId="41" fontId="88" fillId="8" borderId="2" xfId="1" applyNumberFormat="1" applyFont="1" applyFill="1" applyBorder="1" applyAlignment="1">
      <alignment horizontal="center" vertical="center" wrapText="1"/>
    </xf>
    <xf numFmtId="176" fontId="88" fillId="8" borderId="2" xfId="1" applyNumberFormat="1" applyFont="1" applyFill="1" applyBorder="1" applyAlignment="1">
      <alignment horizontal="center" vertical="center" wrapText="1"/>
    </xf>
    <xf numFmtId="176" fontId="71" fillId="8" borderId="2" xfId="1" applyNumberFormat="1" applyFont="1" applyFill="1" applyBorder="1" applyAlignment="1">
      <alignment horizontal="center" vertical="center" wrapText="1"/>
    </xf>
    <xf numFmtId="41" fontId="74" fillId="8" borderId="3" xfId="1" applyFont="1" applyFill="1" applyBorder="1" applyAlignment="1">
      <alignment horizontal="center" vertical="center" wrapText="1"/>
    </xf>
    <xf numFmtId="41" fontId="86" fillId="8" borderId="2" xfId="1" applyFont="1" applyFill="1" applyBorder="1" applyAlignment="1">
      <alignment horizontal="center" vertical="center" wrapText="1"/>
    </xf>
    <xf numFmtId="179" fontId="86" fillId="8" borderId="3" xfId="7" applyNumberFormat="1" applyFont="1" applyFill="1" applyBorder="1" applyAlignment="1">
      <alignment horizontal="center" vertical="center"/>
    </xf>
    <xf numFmtId="20" fontId="86" fillId="8" borderId="3" xfId="5" quotePrefix="1" applyNumberFormat="1" applyFont="1" applyFill="1" applyBorder="1" applyAlignment="1">
      <alignment horizontal="center" vertical="center"/>
    </xf>
    <xf numFmtId="179" fontId="88" fillId="8" borderId="3" xfId="7" applyNumberFormat="1" applyFont="1" applyFill="1" applyBorder="1" applyAlignment="1">
      <alignment horizontal="center" vertical="center"/>
    </xf>
    <xf numFmtId="177" fontId="74" fillId="8" borderId="3" xfId="1" applyNumberFormat="1" applyFont="1" applyFill="1" applyBorder="1" applyAlignment="1">
      <alignment horizontal="center" vertical="center" wrapText="1"/>
    </xf>
    <xf numFmtId="0" fontId="74" fillId="8" borderId="3" xfId="3" applyFont="1" applyFill="1" applyBorder="1" applyAlignment="1">
      <alignment horizontal="center" vertical="center"/>
    </xf>
    <xf numFmtId="0" fontId="86" fillId="8" borderId="3" xfId="3" applyFont="1" applyFill="1" applyBorder="1" applyAlignment="1">
      <alignment horizontal="center" vertical="center"/>
    </xf>
    <xf numFmtId="41" fontId="89" fillId="8" borderId="3" xfId="4" applyFont="1" applyFill="1" applyBorder="1" applyAlignment="1">
      <alignment horizontal="center" vertical="center" wrapText="1"/>
    </xf>
    <xf numFmtId="0" fontId="88" fillId="8" borderId="2" xfId="3" applyFont="1" applyFill="1" applyBorder="1" applyAlignment="1">
      <alignment horizontal="center" vertical="center"/>
    </xf>
    <xf numFmtId="0" fontId="90" fillId="8" borderId="2" xfId="3" applyFont="1" applyFill="1" applyBorder="1" applyAlignment="1">
      <alignment horizontal="center" vertical="center"/>
    </xf>
    <xf numFmtId="0" fontId="71" fillId="8" borderId="2" xfId="3" applyFont="1" applyFill="1" applyBorder="1" applyAlignment="1">
      <alignment horizontal="center" vertical="center"/>
    </xf>
    <xf numFmtId="176" fontId="88" fillId="8" borderId="2" xfId="1" applyNumberFormat="1" applyFont="1" applyFill="1" applyBorder="1" applyAlignment="1">
      <alignment horizontal="center" vertical="center"/>
    </xf>
    <xf numFmtId="176" fontId="71" fillId="8" borderId="2" xfId="1" applyNumberFormat="1" applyFont="1" applyFill="1" applyBorder="1" applyAlignment="1">
      <alignment horizontal="center" vertical="center"/>
    </xf>
    <xf numFmtId="177" fontId="71" fillId="8" borderId="2" xfId="1" applyNumberFormat="1" applyFont="1" applyFill="1" applyBorder="1" applyAlignment="1">
      <alignment horizontal="center" vertical="center" wrapText="1"/>
    </xf>
    <xf numFmtId="41" fontId="88" fillId="8" borderId="2" xfId="1" applyFont="1" applyFill="1" applyBorder="1" applyAlignment="1">
      <alignment horizontal="center" vertical="center" wrapText="1"/>
    </xf>
    <xf numFmtId="179" fontId="88" fillId="8" borderId="3" xfId="3" applyNumberFormat="1" applyFont="1" applyFill="1" applyBorder="1" applyAlignment="1">
      <alignment horizontal="center" vertical="center"/>
    </xf>
    <xf numFmtId="20" fontId="88" fillId="8" borderId="3" xfId="3" applyNumberFormat="1" applyFont="1" applyFill="1" applyBorder="1" applyAlignment="1">
      <alignment horizontal="center" vertical="center"/>
    </xf>
    <xf numFmtId="41" fontId="71" fillId="8" borderId="2" xfId="4" applyFont="1" applyFill="1" applyBorder="1" applyAlignment="1">
      <alignment horizontal="center" vertical="center" wrapText="1"/>
    </xf>
    <xf numFmtId="180" fontId="71" fillId="8" borderId="2" xfId="3" applyNumberFormat="1" applyFont="1" applyFill="1" applyBorder="1" applyAlignment="1">
      <alignment horizontal="center" vertical="center"/>
    </xf>
    <xf numFmtId="41" fontId="91" fillId="8" borderId="21" xfId="4" applyFont="1" applyFill="1" applyBorder="1" applyAlignment="1">
      <alignment horizontal="center" vertical="center" wrapText="1"/>
    </xf>
    <xf numFmtId="41" fontId="91" fillId="8" borderId="2" xfId="4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/>
    </xf>
    <xf numFmtId="176" fontId="22" fillId="0" borderId="2" xfId="1" applyNumberFormat="1" applyFont="1" applyFill="1" applyBorder="1" applyAlignment="1" applyProtection="1">
      <alignment horizontal="center" vertical="center"/>
    </xf>
    <xf numFmtId="176" fontId="21" fillId="0" borderId="2" xfId="1" applyNumberFormat="1" applyFont="1" applyFill="1" applyBorder="1" applyAlignment="1" applyProtection="1">
      <alignment horizontal="center" vertical="center"/>
    </xf>
    <xf numFmtId="177" fontId="21" fillId="7" borderId="2" xfId="1" applyNumberFormat="1" applyFont="1" applyFill="1" applyBorder="1" applyAlignment="1" applyProtection="1">
      <alignment horizontal="center" vertical="center"/>
    </xf>
    <xf numFmtId="41" fontId="22" fillId="0" borderId="2" xfId="1" applyFont="1" applyFill="1" applyBorder="1" applyAlignment="1" applyProtection="1">
      <alignment horizontal="center" vertical="center"/>
    </xf>
    <xf numFmtId="183" fontId="22" fillId="0" borderId="2" xfId="3" quotePrefix="1" applyNumberFormat="1" applyFont="1" applyFill="1" applyBorder="1" applyAlignment="1">
      <alignment horizontal="center" vertical="center"/>
    </xf>
    <xf numFmtId="20" fontId="22" fillId="0" borderId="2" xfId="8" quotePrefix="1" applyNumberFormat="1" applyFont="1" applyFill="1" applyBorder="1" applyAlignment="1">
      <alignment horizontal="center" vertical="center"/>
    </xf>
    <xf numFmtId="0" fontId="92" fillId="0" borderId="1" xfId="3" applyFont="1" applyFill="1" applyBorder="1" applyAlignment="1">
      <alignment horizontal="right"/>
    </xf>
    <xf numFmtId="0" fontId="93" fillId="0" borderId="0" xfId="3" applyFont="1" applyFill="1" applyBorder="1" applyAlignment="1">
      <alignment horizontal="center" vertical="center"/>
    </xf>
    <xf numFmtId="3" fontId="94" fillId="0" borderId="2" xfId="0" applyNumberFormat="1" applyFont="1" applyBorder="1">
      <alignment vertical="center"/>
    </xf>
    <xf numFmtId="0" fontId="94" fillId="0" borderId="2" xfId="0" applyFont="1" applyBorder="1">
      <alignment vertical="center"/>
    </xf>
    <xf numFmtId="0" fontId="95" fillId="0" borderId="0" xfId="3" applyFont="1" applyFill="1" applyBorder="1" applyAlignment="1">
      <alignment horizontal="center" vertical="center"/>
    </xf>
    <xf numFmtId="0" fontId="96" fillId="0" borderId="0" xfId="3" applyFont="1" applyFill="1" applyBorder="1" applyAlignment="1">
      <alignment horizontal="center" vertical="center"/>
    </xf>
    <xf numFmtId="0" fontId="95" fillId="0" borderId="0" xfId="3" applyFont="1" applyFill="1" applyBorder="1" applyAlignment="1">
      <alignment vertical="center"/>
    </xf>
    <xf numFmtId="0" fontId="97" fillId="0" borderId="0" xfId="3" applyFont="1" applyFill="1" applyBorder="1" applyAlignment="1">
      <alignment vertical="center"/>
    </xf>
    <xf numFmtId="0" fontId="49" fillId="2" borderId="0" xfId="3" applyFont="1" applyFill="1" applyBorder="1" applyAlignment="1">
      <alignment horizontal="center" vertical="center" wrapText="1"/>
    </xf>
    <xf numFmtId="41" fontId="49" fillId="0" borderId="0" xfId="4" applyFont="1" applyFill="1" applyBorder="1" applyAlignment="1">
      <alignment horizontal="center" vertical="center" wrapText="1"/>
    </xf>
    <xf numFmtId="41" fontId="49" fillId="5" borderId="0" xfId="4" applyFont="1" applyFill="1" applyBorder="1" applyAlignment="1">
      <alignment horizontal="center" vertical="center" wrapText="1"/>
    </xf>
    <xf numFmtId="41" fontId="27" fillId="5" borderId="0" xfId="4" applyFont="1" applyFill="1" applyBorder="1" applyAlignment="1">
      <alignment horizontal="center" vertical="center" wrapText="1"/>
    </xf>
    <xf numFmtId="177" fontId="27" fillId="3" borderId="2" xfId="1" applyNumberFormat="1" applyFont="1" applyFill="1" applyBorder="1" applyAlignment="1">
      <alignment horizontal="center" vertical="center" wrapText="1"/>
    </xf>
    <xf numFmtId="41" fontId="68" fillId="0" borderId="5" xfId="1" applyFont="1" applyFill="1" applyBorder="1" applyAlignment="1">
      <alignment horizontal="center" vertical="center" wrapText="1"/>
    </xf>
    <xf numFmtId="41" fontId="68" fillId="5" borderId="12" xfId="1" applyFont="1" applyFill="1" applyBorder="1" applyAlignment="1">
      <alignment horizontal="center" vertical="center"/>
    </xf>
    <xf numFmtId="41" fontId="68" fillId="5" borderId="10" xfId="1" applyFont="1" applyFill="1" applyBorder="1" applyAlignment="1" applyProtection="1">
      <alignment horizontal="center" vertical="center"/>
    </xf>
    <xf numFmtId="0" fontId="41" fillId="0" borderId="2" xfId="5" applyFont="1" applyFill="1" applyBorder="1" applyAlignment="1">
      <alignment horizontal="center" vertical="center"/>
    </xf>
    <xf numFmtId="180" fontId="41" fillId="0" borderId="2" xfId="3" applyNumberFormat="1" applyFont="1" applyFill="1" applyBorder="1" applyAlignment="1">
      <alignment horizontal="center" vertical="center"/>
    </xf>
    <xf numFmtId="41" fontId="51" fillId="0" borderId="21" xfId="4" applyFont="1" applyFill="1" applyBorder="1" applyAlignment="1">
      <alignment horizontal="center" vertical="center" wrapText="1"/>
    </xf>
    <xf numFmtId="180" fontId="42" fillId="0" borderId="2" xfId="3" applyNumberFormat="1" applyFont="1" applyFill="1" applyBorder="1" applyAlignment="1">
      <alignment horizontal="center" vertical="center"/>
    </xf>
    <xf numFmtId="177" fontId="18" fillId="7" borderId="2" xfId="1" applyNumberFormat="1" applyFont="1" applyFill="1" applyBorder="1" applyAlignment="1">
      <alignment horizontal="center" vertical="center"/>
    </xf>
    <xf numFmtId="177" fontId="42" fillId="7" borderId="10" xfId="1" applyNumberFormat="1" applyFont="1" applyFill="1" applyBorder="1" applyAlignment="1">
      <alignment horizontal="center" vertical="center"/>
    </xf>
    <xf numFmtId="177" fontId="42" fillId="7" borderId="12" xfId="1" applyNumberFormat="1" applyFont="1" applyFill="1" applyBorder="1" applyAlignment="1" applyProtection="1">
      <alignment horizontal="center" vertical="center"/>
    </xf>
    <xf numFmtId="180" fontId="42" fillId="0" borderId="12" xfId="3" applyNumberFormat="1" applyFont="1" applyFill="1" applyBorder="1" applyAlignment="1">
      <alignment horizontal="center" vertical="center"/>
    </xf>
    <xf numFmtId="177" fontId="42" fillId="7" borderId="2" xfId="1" applyNumberFormat="1" applyFont="1" applyFill="1" applyBorder="1" applyAlignment="1">
      <alignment horizontal="center" vertical="center"/>
    </xf>
    <xf numFmtId="41" fontId="21" fillId="7" borderId="2" xfId="1" applyFont="1" applyFill="1" applyBorder="1" applyAlignment="1">
      <alignment horizontal="center" vertical="center"/>
    </xf>
    <xf numFmtId="0" fontId="41" fillId="0" borderId="2" xfId="8" applyFont="1" applyFill="1" applyBorder="1" applyAlignment="1">
      <alignment horizontal="center" vertical="center"/>
    </xf>
    <xf numFmtId="177" fontId="42" fillId="7" borderId="12" xfId="1" applyNumberFormat="1" applyFont="1" applyFill="1" applyBorder="1" applyAlignment="1">
      <alignment horizontal="center" vertical="center"/>
    </xf>
    <xf numFmtId="177" fontId="42" fillId="7" borderId="2" xfId="1" applyNumberFormat="1" applyFont="1" applyFill="1" applyBorder="1" applyAlignment="1" applyProtection="1">
      <alignment horizontal="center" vertical="center"/>
    </xf>
    <xf numFmtId="177" fontId="41" fillId="7" borderId="2" xfId="1" applyNumberFormat="1" applyFont="1" applyFill="1" applyBorder="1" applyAlignment="1">
      <alignment horizontal="center" vertical="center"/>
    </xf>
    <xf numFmtId="183" fontId="22" fillId="0" borderId="2" xfId="3" applyNumberFormat="1" applyFont="1" applyFill="1" applyBorder="1" applyAlignment="1">
      <alignment horizontal="center" vertical="center"/>
    </xf>
    <xf numFmtId="20" fontId="22" fillId="0" borderId="2" xfId="8" applyNumberFormat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24" fillId="0" borderId="2" xfId="3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57" fillId="0" borderId="17" xfId="3" applyFont="1" applyFill="1" applyBorder="1" applyAlignment="1">
      <alignment horizontal="center" vertical="center"/>
    </xf>
    <xf numFmtId="0" fontId="57" fillId="0" borderId="14" xfId="3" applyFont="1" applyFill="1" applyBorder="1" applyAlignment="1">
      <alignment horizontal="center" vertical="center"/>
    </xf>
    <xf numFmtId="0" fontId="57" fillId="0" borderId="16" xfId="3" applyFont="1" applyFill="1" applyBorder="1" applyAlignment="1">
      <alignment horizontal="center" vertical="center"/>
    </xf>
    <xf numFmtId="0" fontId="57" fillId="0" borderId="36" xfId="3" applyFont="1" applyFill="1" applyBorder="1" applyAlignment="1">
      <alignment horizontal="center" vertical="center"/>
    </xf>
    <xf numFmtId="0" fontId="57" fillId="0" borderId="37" xfId="3" applyFont="1" applyFill="1" applyBorder="1" applyAlignment="1">
      <alignment horizontal="center" vertical="center"/>
    </xf>
    <xf numFmtId="0" fontId="57" fillId="0" borderId="38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horizontal="center" vertical="center"/>
    </xf>
    <xf numFmtId="0" fontId="79" fillId="0" borderId="50" xfId="0" applyFont="1" applyBorder="1" applyAlignment="1">
      <alignment horizontal="center" vertical="center" wrapText="1"/>
    </xf>
    <xf numFmtId="0" fontId="79" fillId="0" borderId="51" xfId="0" applyFont="1" applyBorder="1" applyAlignment="1">
      <alignment horizontal="center" vertical="center" wrapText="1"/>
    </xf>
    <xf numFmtId="0" fontId="79" fillId="0" borderId="52" xfId="0" applyFont="1" applyBorder="1" applyAlignment="1">
      <alignment horizontal="center" vertical="center" wrapText="1"/>
    </xf>
    <xf numFmtId="0" fontId="79" fillId="0" borderId="53" xfId="0" applyFont="1" applyBorder="1" applyAlignment="1">
      <alignment horizontal="center" vertical="center" wrapText="1"/>
    </xf>
    <xf numFmtId="0" fontId="79" fillId="0" borderId="54" xfId="0" applyFont="1" applyBorder="1" applyAlignment="1">
      <alignment horizontal="center" vertical="center" wrapText="1"/>
    </xf>
    <xf numFmtId="0" fontId="67" fillId="0" borderId="10" xfId="3" applyFont="1" applyFill="1" applyBorder="1" applyAlignment="1">
      <alignment horizontal="center" vertical="center"/>
    </xf>
    <xf numFmtId="176" fontId="18" fillId="0" borderId="10" xfId="1" applyNumberFormat="1" applyFont="1" applyFill="1" applyBorder="1" applyAlignment="1">
      <alignment horizontal="center" vertical="center"/>
    </xf>
    <xf numFmtId="177" fontId="21" fillId="7" borderId="10" xfId="1" applyNumberFormat="1" applyFont="1" applyFill="1" applyBorder="1" applyAlignment="1">
      <alignment horizontal="center" vertical="center"/>
    </xf>
    <xf numFmtId="20" fontId="19" fillId="0" borderId="10" xfId="3" applyNumberFormat="1" applyFont="1" applyFill="1" applyBorder="1" applyAlignment="1">
      <alignment horizontal="center" vertical="center"/>
    </xf>
    <xf numFmtId="181" fontId="21" fillId="0" borderId="10" xfId="3" applyNumberFormat="1" applyFont="1" applyFill="1" applyBorder="1" applyAlignment="1">
      <alignment horizontal="center" vertical="center"/>
    </xf>
    <xf numFmtId="0" fontId="21" fillId="0" borderId="10" xfId="8" applyFont="1" applyFill="1" applyBorder="1" applyAlignment="1">
      <alignment horizontal="center" vertical="center"/>
    </xf>
    <xf numFmtId="0" fontId="21" fillId="0" borderId="10" xfId="3" applyFont="1" applyFill="1" applyBorder="1" applyAlignment="1">
      <alignment horizontal="center" vertical="center"/>
    </xf>
    <xf numFmtId="180" fontId="21" fillId="0" borderId="10" xfId="3" applyNumberFormat="1" applyFont="1" applyFill="1" applyBorder="1" applyAlignment="1">
      <alignment horizontal="center" vertical="center"/>
    </xf>
  </cellXfs>
  <cellStyles count="12">
    <cellStyle name="%" xfId="7"/>
    <cellStyle name="Normal 2" xfId="6"/>
    <cellStyle name="Normale_FY 2012_DEPLOYMENT_DAY BY DAY_160211 MOD 250711" xfId="10"/>
    <cellStyle name="백분율" xfId="2" builtinId="5"/>
    <cellStyle name="쉼표 [0]" xfId="1" builtinId="6"/>
    <cellStyle name="쉼표 [0] 2" xfId="4"/>
    <cellStyle name="쉼표 [0] 2 2" xfId="9"/>
    <cellStyle name="一般_Sheet1" xfId="11"/>
    <cellStyle name="표준" xfId="0" builtinId="0"/>
    <cellStyle name="표준 2" xfId="3"/>
    <cellStyle name="표준 3" xfId="5"/>
    <cellStyle name="표준_부산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3656030220701343"/>
          <c:y val="0.18367185606926384"/>
          <c:w val="0.74223623436080732"/>
          <c:h val="0.64433545114119306"/>
        </c:manualLayout>
      </c:layout>
      <c:lineChart>
        <c:grouping val="standard"/>
        <c:varyColors val="0"/>
        <c:ser>
          <c:idx val="0"/>
          <c:order val="0"/>
          <c:tx>
            <c:v>Calling</c:v>
          </c:tx>
          <c:cat>
            <c:numLit>
              <c:formatCode>General</c:formatCode>
              <c:ptCount val="12"/>
              <c:pt idx="0">
                <c:v>42736</c:v>
              </c:pt>
              <c:pt idx="1">
                <c:v>42767</c:v>
              </c:pt>
              <c:pt idx="2">
                <c:v>42795</c:v>
              </c:pt>
              <c:pt idx="3">
                <c:v>42826</c:v>
              </c:pt>
              <c:pt idx="4">
                <c:v>42856</c:v>
              </c:pt>
              <c:pt idx="5">
                <c:v>42887</c:v>
              </c:pt>
              <c:pt idx="6">
                <c:v>42917</c:v>
              </c:pt>
              <c:pt idx="7">
                <c:v>42948</c:v>
              </c:pt>
              <c:pt idx="8">
                <c:v>42979</c:v>
              </c:pt>
              <c:pt idx="9">
                <c:v>43009</c:v>
              </c:pt>
              <c:pt idx="10">
                <c:v>43040</c:v>
              </c:pt>
              <c:pt idx="11">
                <c:v>43070</c:v>
              </c:pt>
            </c:numLit>
          </c:cat>
          <c:val>
            <c:numLit>
              <c:formatCode>General</c:formatCode>
              <c:ptCount val="12"/>
              <c:pt idx="0">
                <c:v>9</c:v>
              </c:pt>
              <c:pt idx="1">
                <c:v>11</c:v>
              </c:pt>
              <c:pt idx="2">
                <c:v>13</c:v>
              </c:pt>
              <c:pt idx="3">
                <c:v>30</c:v>
              </c:pt>
              <c:pt idx="4">
                <c:v>27</c:v>
              </c:pt>
              <c:pt idx="5">
                <c:v>25</c:v>
              </c:pt>
              <c:pt idx="6">
                <c:v>26</c:v>
              </c:pt>
              <c:pt idx="7">
                <c:v>24</c:v>
              </c:pt>
              <c:pt idx="8">
                <c:v>27</c:v>
              </c:pt>
              <c:pt idx="9">
                <c:v>16</c:v>
              </c:pt>
              <c:pt idx="10">
                <c:v>8</c:v>
              </c:pt>
              <c:pt idx="11">
                <c:v>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95744"/>
        <c:axId val="113297280"/>
      </c:lineChart>
      <c:catAx>
        <c:axId val="1132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297280"/>
        <c:crosses val="autoZero"/>
        <c:auto val="1"/>
        <c:lblAlgn val="ctr"/>
        <c:lblOffset val="100"/>
        <c:noMultiLvlLbl val="1"/>
      </c:catAx>
      <c:valAx>
        <c:axId val="11329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295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Calling</c:v>
          </c:tx>
          <c:cat>
            <c:numLit>
              <c:formatCode>General</c:formatCode>
              <c:ptCount val="7"/>
              <c:pt idx="0">
                <c:v>42737</c:v>
              </c:pt>
              <c:pt idx="1">
                <c:v>42738</c:v>
              </c:pt>
              <c:pt idx="2">
                <c:v>42739</c:v>
              </c:pt>
              <c:pt idx="3">
                <c:v>42740</c:v>
              </c:pt>
              <c:pt idx="4">
                <c:v>42741</c:v>
              </c:pt>
              <c:pt idx="5">
                <c:v>42742</c:v>
              </c:pt>
              <c:pt idx="6">
                <c:v>42743</c:v>
              </c:pt>
            </c:numLit>
          </c:cat>
          <c:val>
            <c:numLit>
              <c:formatCode>General</c:formatCode>
              <c:ptCount val="7"/>
              <c:pt idx="0">
                <c:v>42</c:v>
              </c:pt>
              <c:pt idx="1">
                <c:v>31</c:v>
              </c:pt>
              <c:pt idx="2">
                <c:v>21</c:v>
              </c:pt>
              <c:pt idx="3">
                <c:v>41</c:v>
              </c:pt>
              <c:pt idx="4">
                <c:v>26</c:v>
              </c:pt>
              <c:pt idx="5">
                <c:v>29</c:v>
              </c:pt>
              <c:pt idx="6">
                <c:v>34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28640"/>
        <c:axId val="112930176"/>
      </c:lineChart>
      <c:catAx>
        <c:axId val="1129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930176"/>
        <c:crosses val="autoZero"/>
        <c:auto val="1"/>
        <c:lblAlgn val="ctr"/>
        <c:lblOffset val="100"/>
        <c:noMultiLvlLbl val="1"/>
      </c:catAx>
      <c:valAx>
        <c:axId val="11293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928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3656030220701343"/>
          <c:y val="0.18367185606926384"/>
          <c:w val="0.74223623436080732"/>
          <c:h val="0.64433545114119306"/>
        </c:manualLayout>
      </c:layout>
      <c:lineChart>
        <c:grouping val="standard"/>
        <c:varyColors val="0"/>
        <c:ser>
          <c:idx val="0"/>
          <c:order val="0"/>
          <c:tx>
            <c:v>Calling</c:v>
          </c:tx>
          <c:cat>
            <c:numLit>
              <c:formatCode>General</c:formatCode>
              <c:ptCount val="12"/>
              <c:pt idx="0">
                <c:v>42736</c:v>
              </c:pt>
              <c:pt idx="1">
                <c:v>42767</c:v>
              </c:pt>
              <c:pt idx="2">
                <c:v>42795</c:v>
              </c:pt>
              <c:pt idx="3">
                <c:v>42826</c:v>
              </c:pt>
              <c:pt idx="4">
                <c:v>42856</c:v>
              </c:pt>
              <c:pt idx="5">
                <c:v>42887</c:v>
              </c:pt>
              <c:pt idx="6">
                <c:v>42917</c:v>
              </c:pt>
              <c:pt idx="7">
                <c:v>42948</c:v>
              </c:pt>
              <c:pt idx="8">
                <c:v>42979</c:v>
              </c:pt>
              <c:pt idx="9">
                <c:v>43009</c:v>
              </c:pt>
              <c:pt idx="10">
                <c:v>43040</c:v>
              </c:pt>
              <c:pt idx="11">
                <c:v>43070</c:v>
              </c:pt>
            </c:numLit>
          </c:cat>
          <c:val>
            <c:numLit>
              <c:formatCode>General</c:formatCode>
              <c:ptCount val="12"/>
              <c:pt idx="0">
                <c:v>9</c:v>
              </c:pt>
              <c:pt idx="1">
                <c:v>11</c:v>
              </c:pt>
              <c:pt idx="2">
                <c:v>13</c:v>
              </c:pt>
              <c:pt idx="3">
                <c:v>30</c:v>
              </c:pt>
              <c:pt idx="4">
                <c:v>27</c:v>
              </c:pt>
              <c:pt idx="5">
                <c:v>25</c:v>
              </c:pt>
              <c:pt idx="6">
                <c:v>26</c:v>
              </c:pt>
              <c:pt idx="7">
                <c:v>24</c:v>
              </c:pt>
              <c:pt idx="8">
                <c:v>27</c:v>
              </c:pt>
              <c:pt idx="9">
                <c:v>16</c:v>
              </c:pt>
              <c:pt idx="10">
                <c:v>8</c:v>
              </c:pt>
              <c:pt idx="11">
                <c:v>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87872"/>
        <c:axId val="113489408"/>
      </c:lineChart>
      <c:catAx>
        <c:axId val="1134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489408"/>
        <c:crosses val="autoZero"/>
        <c:auto val="1"/>
        <c:lblAlgn val="ctr"/>
        <c:lblOffset val="100"/>
        <c:noMultiLvlLbl val="1"/>
      </c:catAx>
      <c:valAx>
        <c:axId val="1134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487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Calling</c:v>
          </c:tx>
          <c:cat>
            <c:numLit>
              <c:formatCode>General</c:formatCode>
              <c:ptCount val="7"/>
              <c:pt idx="0">
                <c:v>42737</c:v>
              </c:pt>
              <c:pt idx="1">
                <c:v>42738</c:v>
              </c:pt>
              <c:pt idx="2">
                <c:v>42739</c:v>
              </c:pt>
              <c:pt idx="3">
                <c:v>42740</c:v>
              </c:pt>
              <c:pt idx="4">
                <c:v>42741</c:v>
              </c:pt>
              <c:pt idx="5">
                <c:v>42742</c:v>
              </c:pt>
              <c:pt idx="6">
                <c:v>42743</c:v>
              </c:pt>
            </c:numLit>
          </c:cat>
          <c:val>
            <c:numLit>
              <c:formatCode>General</c:formatCode>
              <c:ptCount val="7"/>
              <c:pt idx="0">
                <c:v>42</c:v>
              </c:pt>
              <c:pt idx="1">
                <c:v>31</c:v>
              </c:pt>
              <c:pt idx="2">
                <c:v>21</c:v>
              </c:pt>
              <c:pt idx="3">
                <c:v>41</c:v>
              </c:pt>
              <c:pt idx="4">
                <c:v>26</c:v>
              </c:pt>
              <c:pt idx="5">
                <c:v>29</c:v>
              </c:pt>
              <c:pt idx="6">
                <c:v>34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43072"/>
        <c:axId val="114244608"/>
      </c:lineChart>
      <c:catAx>
        <c:axId val="1142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244608"/>
        <c:crosses val="autoZero"/>
        <c:auto val="1"/>
        <c:lblAlgn val="ctr"/>
        <c:lblOffset val="100"/>
        <c:noMultiLvlLbl val="1"/>
      </c:catAx>
      <c:valAx>
        <c:axId val="114244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243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431426</xdr:colOff>
      <xdr:row>46</xdr:row>
      <xdr:rowOff>20328</xdr:rowOff>
    </xdr:from>
    <xdr:to>
      <xdr:col>32</xdr:col>
      <xdr:colOff>1074965</xdr:colOff>
      <xdr:row>57</xdr:row>
      <xdr:rowOff>51705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557091</xdr:colOff>
      <xdr:row>58</xdr:row>
      <xdr:rowOff>439750</xdr:rowOff>
    </xdr:from>
    <xdr:to>
      <xdr:col>33</xdr:col>
      <xdr:colOff>95250</xdr:colOff>
      <xdr:row>69</xdr:row>
      <xdr:rowOff>471127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431426</xdr:colOff>
      <xdr:row>46</xdr:row>
      <xdr:rowOff>20328</xdr:rowOff>
    </xdr:from>
    <xdr:to>
      <xdr:col>32</xdr:col>
      <xdr:colOff>1074965</xdr:colOff>
      <xdr:row>57</xdr:row>
      <xdr:rowOff>51705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557091</xdr:colOff>
      <xdr:row>58</xdr:row>
      <xdr:rowOff>439750</xdr:rowOff>
    </xdr:from>
    <xdr:to>
      <xdr:col>33</xdr:col>
      <xdr:colOff>95250</xdr:colOff>
      <xdr:row>69</xdr:row>
      <xdr:rowOff>471127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64"/>
  <sheetViews>
    <sheetView tabSelected="1" zoomScale="55" zoomScaleNormal="55" workbookViewId="0">
      <pane xSplit="2" ySplit="2" topLeftCell="C27" activePane="bottomRight" state="frozen"/>
      <selection pane="topRight" activeCell="B1" sqref="B1"/>
      <selection pane="bottomLeft" activeCell="A3" sqref="A3"/>
      <selection pane="bottomRight" activeCell="X49" sqref="X49"/>
    </sheetView>
  </sheetViews>
  <sheetFormatPr defaultColWidth="9" defaultRowHeight="25.5"/>
  <cols>
    <col min="1" max="1" width="9" style="2"/>
    <col min="2" max="2" width="6.5" style="10" customWidth="1"/>
    <col min="3" max="3" width="25.375" style="13" customWidth="1"/>
    <col min="4" max="4" width="19.625" style="13" hidden="1" customWidth="1"/>
    <col min="5" max="5" width="14.375" style="2" hidden="1" customWidth="1"/>
    <col min="6" max="6" width="16.75" style="15" customWidth="1"/>
    <col min="7" max="7" width="10.875" style="16" hidden="1" customWidth="1"/>
    <col min="8" max="8" width="10.375" style="21" hidden="1" customWidth="1"/>
    <col min="9" max="9" width="11" style="22" hidden="1" customWidth="1"/>
    <col min="10" max="10" width="16.25" style="728" customWidth="1"/>
    <col min="11" max="11" width="14.25" style="23" customWidth="1"/>
    <col min="12" max="12" width="21.75" style="24" customWidth="1"/>
    <col min="13" max="13" width="20.75" style="19" bestFit="1" customWidth="1"/>
    <col min="14" max="14" width="24.5" style="19" bestFit="1" customWidth="1"/>
    <col min="15" max="15" width="18.125" style="19" bestFit="1" customWidth="1"/>
    <col min="16" max="16" width="18.25" style="19" bestFit="1" customWidth="1"/>
    <col min="17" max="17" width="25.125" style="10" customWidth="1"/>
    <col min="18" max="18" width="22.5" style="10" customWidth="1"/>
    <col min="19" max="19" width="23.5" style="10" customWidth="1"/>
    <col min="20" max="20" width="15.625" style="10" bestFit="1" customWidth="1"/>
    <col min="21" max="21" width="17.125" style="2" customWidth="1"/>
    <col min="22" max="22" width="13" style="2" hidden="1" customWidth="1"/>
    <col min="23" max="23" width="12.5" style="2" customWidth="1"/>
    <col min="24" max="24" width="39.875" style="2" bestFit="1" customWidth="1"/>
    <col min="25" max="25" width="27.25" style="53" customWidth="1"/>
    <col min="26" max="26" width="19.125" style="53" customWidth="1"/>
    <col min="27" max="27" width="23.125" style="969" customWidth="1"/>
    <col min="28" max="28" width="17.625" style="2" customWidth="1"/>
    <col min="29" max="29" width="27.5" style="2" customWidth="1"/>
    <col min="30" max="30" width="31.125" style="2" customWidth="1"/>
    <col min="31" max="31" width="12.125" style="2" customWidth="1"/>
    <col min="32" max="32" width="11.25" style="2" customWidth="1"/>
    <col min="33" max="33" width="18.25" style="2" customWidth="1"/>
    <col min="34" max="34" width="14.625" style="2" customWidth="1"/>
    <col min="35" max="35" width="20.125" style="2" customWidth="1"/>
    <col min="36" max="37" width="13.125" style="2" customWidth="1"/>
    <col min="38" max="38" width="23.25" style="2" customWidth="1"/>
    <col min="39" max="39" width="17.625" style="2" customWidth="1"/>
    <col min="40" max="41" width="23.125" style="2" customWidth="1"/>
    <col min="42" max="42" width="24.625" style="2" customWidth="1"/>
    <col min="43" max="43" width="24.875" style="2" customWidth="1"/>
    <col min="44" max="16384" width="9" style="2"/>
  </cols>
  <sheetData>
    <row r="1" spans="1:43" ht="91.5" customHeight="1" thickBot="1">
      <c r="B1" s="295" t="s">
        <v>364</v>
      </c>
      <c r="C1" s="1"/>
      <c r="D1" s="1"/>
      <c r="E1" s="1"/>
      <c r="F1" s="625"/>
      <c r="G1" s="1"/>
      <c r="H1" s="1"/>
      <c r="I1" s="1"/>
      <c r="J1" s="72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52" t="s">
        <v>635</v>
      </c>
      <c r="Z1" s="52"/>
      <c r="AA1" s="965"/>
      <c r="AG1" s="328"/>
    </row>
    <row r="2" spans="1:43" s="3" customFormat="1" ht="37.5" customHeight="1">
      <c r="B2" s="54" t="s">
        <v>0</v>
      </c>
      <c r="C2" s="55" t="s">
        <v>1</v>
      </c>
      <c r="D2" s="56" t="s">
        <v>2</v>
      </c>
      <c r="E2" s="55" t="s">
        <v>3</v>
      </c>
      <c r="F2" s="57" t="s">
        <v>4</v>
      </c>
      <c r="G2" s="58" t="s">
        <v>5</v>
      </c>
      <c r="H2" s="58" t="s">
        <v>6</v>
      </c>
      <c r="I2" s="59" t="s">
        <v>7</v>
      </c>
      <c r="J2" s="725" t="s">
        <v>494</v>
      </c>
      <c r="K2" s="60" t="s">
        <v>8</v>
      </c>
      <c r="L2" s="61" t="s">
        <v>9</v>
      </c>
      <c r="M2" s="61" t="s">
        <v>10</v>
      </c>
      <c r="N2" s="61" t="s">
        <v>11</v>
      </c>
      <c r="O2" s="61" t="s">
        <v>12</v>
      </c>
      <c r="P2" s="63" t="s">
        <v>13</v>
      </c>
      <c r="Q2" s="710" t="s">
        <v>467</v>
      </c>
      <c r="R2" s="64" t="s">
        <v>492</v>
      </c>
      <c r="S2" s="62" t="s">
        <v>15</v>
      </c>
      <c r="T2" s="63" t="s">
        <v>16</v>
      </c>
      <c r="U2" s="55" t="s">
        <v>17</v>
      </c>
      <c r="V2" s="65" t="s">
        <v>465</v>
      </c>
      <c r="W2" s="66" t="s">
        <v>18</v>
      </c>
      <c r="X2" s="480" t="s">
        <v>19</v>
      </c>
      <c r="Y2" s="619" t="s">
        <v>411</v>
      </c>
      <c r="Z2" s="973"/>
      <c r="AA2" s="966"/>
      <c r="AB2" s="4" t="s">
        <v>20</v>
      </c>
      <c r="AC2" s="396" t="s">
        <v>21</v>
      </c>
      <c r="AD2" s="4" t="s">
        <v>22</v>
      </c>
      <c r="AE2" s="4" t="s">
        <v>23</v>
      </c>
    </row>
    <row r="3" spans="1:43" s="5" customFormat="1" ht="37.5" customHeight="1" thickBot="1">
      <c r="A3" s="5">
        <v>1</v>
      </c>
      <c r="B3" s="267">
        <f t="shared" ref="B3:B15" si="0">ROW()-2</f>
        <v>1</v>
      </c>
      <c r="C3" s="93" t="s">
        <v>120</v>
      </c>
      <c r="D3" s="69" t="s">
        <v>89</v>
      </c>
      <c r="E3" s="67" t="s">
        <v>90</v>
      </c>
      <c r="F3" s="70">
        <v>115875</v>
      </c>
      <c r="G3" s="72">
        <v>290</v>
      </c>
      <c r="H3" s="72">
        <v>54</v>
      </c>
      <c r="I3" s="73">
        <v>8.5</v>
      </c>
      <c r="J3" s="691">
        <v>13</v>
      </c>
      <c r="K3" s="563">
        <v>2863</v>
      </c>
      <c r="L3" s="97">
        <v>42918</v>
      </c>
      <c r="M3" s="98">
        <v>0.58333333333333337</v>
      </c>
      <c r="N3" s="97">
        <v>42918</v>
      </c>
      <c r="O3" s="98">
        <v>0.83333333333333337</v>
      </c>
      <c r="P3" s="78">
        <f t="shared" ref="P3:P9" si="1">+O3-M3</f>
        <v>0.25</v>
      </c>
      <c r="Q3" s="701" t="s">
        <v>490</v>
      </c>
      <c r="R3" s="95" t="s">
        <v>488</v>
      </c>
      <c r="S3" s="95" t="s">
        <v>487</v>
      </c>
      <c r="T3" s="67" t="s">
        <v>108</v>
      </c>
      <c r="U3" s="77" t="s">
        <v>94</v>
      </c>
      <c r="V3" s="77" t="s">
        <v>277</v>
      </c>
      <c r="W3" s="81" t="s">
        <v>190</v>
      </c>
      <c r="X3" s="493" t="s">
        <v>403</v>
      </c>
      <c r="Y3" s="505"/>
      <c r="Z3" s="748" t="s">
        <v>612</v>
      </c>
      <c r="AA3" s="967">
        <v>2863</v>
      </c>
      <c r="AB3" s="28" t="s">
        <v>33</v>
      </c>
      <c r="AC3" s="397" t="s">
        <v>34</v>
      </c>
      <c r="AD3" s="397">
        <f>COUNTIF($W$3:$W$46,AB3)</f>
        <v>5</v>
      </c>
      <c r="AE3" s="402">
        <f>AD3/$AD$8</f>
        <v>0.11363636363636363</v>
      </c>
    </row>
    <row r="4" spans="1:43" s="5" customFormat="1" ht="37.5" customHeight="1">
      <c r="A4" s="5">
        <v>2</v>
      </c>
      <c r="B4" s="267">
        <f t="shared" si="0"/>
        <v>2</v>
      </c>
      <c r="C4" s="93" t="s">
        <v>222</v>
      </c>
      <c r="D4" s="83" t="s">
        <v>128</v>
      </c>
      <c r="E4" s="79" t="s">
        <v>224</v>
      </c>
      <c r="F4" s="70">
        <v>53049</v>
      </c>
      <c r="G4" s="71">
        <v>220.6</v>
      </c>
      <c r="H4" s="71">
        <v>48</v>
      </c>
      <c r="I4" s="89">
        <v>7.6</v>
      </c>
      <c r="J4" s="726">
        <v>6</v>
      </c>
      <c r="K4" s="611">
        <v>772</v>
      </c>
      <c r="L4" s="90">
        <v>42919</v>
      </c>
      <c r="M4" s="91">
        <v>0.375</v>
      </c>
      <c r="N4" s="90">
        <v>42919</v>
      </c>
      <c r="O4" s="91">
        <v>0.79166666666666663</v>
      </c>
      <c r="P4" s="78">
        <f t="shared" si="1"/>
        <v>0.41666666666666663</v>
      </c>
      <c r="Q4" s="701" t="s">
        <v>489</v>
      </c>
      <c r="R4" s="79" t="s">
        <v>220</v>
      </c>
      <c r="S4" s="95" t="s">
        <v>161</v>
      </c>
      <c r="T4" s="76" t="s">
        <v>226</v>
      </c>
      <c r="U4" s="77" t="s">
        <v>227</v>
      </c>
      <c r="V4" s="77" t="s">
        <v>228</v>
      </c>
      <c r="W4" s="81" t="s">
        <v>232</v>
      </c>
      <c r="X4" s="481" t="s">
        <v>416</v>
      </c>
      <c r="Y4" s="500"/>
      <c r="Z4" s="748" t="s">
        <v>613</v>
      </c>
      <c r="AA4" s="968">
        <v>772</v>
      </c>
      <c r="AB4" s="29" t="s">
        <v>32</v>
      </c>
      <c r="AC4" s="398" t="s">
        <v>41</v>
      </c>
      <c r="AD4" s="398">
        <f>COUNTIF($W$3:$W$46,AB4)</f>
        <v>23</v>
      </c>
      <c r="AE4" s="403">
        <f t="shared" ref="AE4:AE7" si="2">AD4/$AD$8</f>
        <v>0.52272727272727271</v>
      </c>
      <c r="AG4" s="6"/>
    </row>
    <row r="5" spans="1:43" s="5" customFormat="1" ht="37.5" customHeight="1">
      <c r="A5" s="5">
        <v>3</v>
      </c>
      <c r="B5" s="271">
        <f t="shared" si="0"/>
        <v>3</v>
      </c>
      <c r="C5" s="198" t="s">
        <v>222</v>
      </c>
      <c r="D5" s="145" t="s">
        <v>128</v>
      </c>
      <c r="E5" s="146" t="s">
        <v>224</v>
      </c>
      <c r="F5" s="147">
        <v>53049</v>
      </c>
      <c r="G5" s="148">
        <v>220.6</v>
      </c>
      <c r="H5" s="148">
        <v>48</v>
      </c>
      <c r="I5" s="199">
        <v>7.6</v>
      </c>
      <c r="J5" s="726">
        <v>6</v>
      </c>
      <c r="K5" s="609">
        <v>444</v>
      </c>
      <c r="L5" s="201">
        <v>42924</v>
      </c>
      <c r="M5" s="202">
        <v>0.375</v>
      </c>
      <c r="N5" s="201">
        <v>42924</v>
      </c>
      <c r="O5" s="202">
        <v>0.79166666666666663</v>
      </c>
      <c r="P5" s="291">
        <f t="shared" si="1"/>
        <v>0.41666666666666663</v>
      </c>
      <c r="Q5" s="711" t="s">
        <v>489</v>
      </c>
      <c r="R5" s="143" t="s">
        <v>220</v>
      </c>
      <c r="S5" s="143" t="s">
        <v>161</v>
      </c>
      <c r="T5" s="203" t="s">
        <v>226</v>
      </c>
      <c r="U5" s="154" t="s">
        <v>227</v>
      </c>
      <c r="V5" s="154" t="s">
        <v>228</v>
      </c>
      <c r="W5" s="155" t="s">
        <v>333</v>
      </c>
      <c r="X5" s="507" t="s">
        <v>415</v>
      </c>
      <c r="Y5" s="507"/>
      <c r="Z5" s="748" t="s">
        <v>614</v>
      </c>
      <c r="AA5" s="967">
        <v>2432</v>
      </c>
      <c r="AB5" s="30" t="s">
        <v>49</v>
      </c>
      <c r="AC5" s="399" t="s">
        <v>50</v>
      </c>
      <c r="AD5" s="399">
        <f>COUNTIF($W$3:$W$46,AB5)</f>
        <v>16</v>
      </c>
      <c r="AE5" s="404">
        <f t="shared" si="2"/>
        <v>0.36363636363636365</v>
      </c>
      <c r="AG5" s="6"/>
    </row>
    <row r="6" spans="1:43" s="5" customFormat="1" ht="37.5" customHeight="1" thickBot="1">
      <c r="A6" s="5">
        <v>4</v>
      </c>
      <c r="B6" s="271">
        <f t="shared" si="0"/>
        <v>4</v>
      </c>
      <c r="C6" s="198" t="s">
        <v>288</v>
      </c>
      <c r="D6" s="145" t="s">
        <v>128</v>
      </c>
      <c r="E6" s="146" t="s">
        <v>224</v>
      </c>
      <c r="F6" s="147">
        <v>102587</v>
      </c>
      <c r="G6" s="149">
        <v>272.2</v>
      </c>
      <c r="H6" s="149">
        <v>61.2</v>
      </c>
      <c r="I6" s="150">
        <v>8.1999999999999993</v>
      </c>
      <c r="J6" s="727">
        <v>6</v>
      </c>
      <c r="K6" s="564">
        <v>2432</v>
      </c>
      <c r="L6" s="201">
        <v>42924</v>
      </c>
      <c r="M6" s="202">
        <v>0.29166666666666669</v>
      </c>
      <c r="N6" s="201">
        <v>42924</v>
      </c>
      <c r="O6" s="292">
        <v>0.75</v>
      </c>
      <c r="P6" s="291">
        <f t="shared" si="1"/>
        <v>0.45833333333333331</v>
      </c>
      <c r="Q6" s="711" t="s">
        <v>486</v>
      </c>
      <c r="R6" s="143" t="s">
        <v>309</v>
      </c>
      <c r="S6" s="143" t="s">
        <v>310</v>
      </c>
      <c r="T6" s="203" t="s">
        <v>226</v>
      </c>
      <c r="U6" s="154" t="s">
        <v>227</v>
      </c>
      <c r="V6" s="154" t="s">
        <v>228</v>
      </c>
      <c r="W6" s="155" t="s">
        <v>232</v>
      </c>
      <c r="X6" s="508"/>
      <c r="Y6" s="508"/>
      <c r="Z6" s="748" t="s">
        <v>613</v>
      </c>
      <c r="AA6" s="968">
        <v>444</v>
      </c>
      <c r="AB6" s="31" t="s">
        <v>55</v>
      </c>
      <c r="AC6" s="400" t="s">
        <v>50</v>
      </c>
      <c r="AD6" s="400">
        <f>COUNTIF($W$3:$W$46,AB6)</f>
        <v>0</v>
      </c>
      <c r="AE6" s="405">
        <f t="shared" si="2"/>
        <v>0</v>
      </c>
      <c r="AG6" s="6"/>
    </row>
    <row r="7" spans="1:43" s="5" customFormat="1" ht="37.5" customHeight="1">
      <c r="A7" s="5">
        <v>5</v>
      </c>
      <c r="B7" s="271">
        <f t="shared" si="0"/>
        <v>5</v>
      </c>
      <c r="C7" s="144" t="s">
        <v>222</v>
      </c>
      <c r="D7" s="145" t="s">
        <v>128</v>
      </c>
      <c r="E7" s="146" t="s">
        <v>224</v>
      </c>
      <c r="F7" s="147">
        <v>53049</v>
      </c>
      <c r="G7" s="148">
        <v>220.6</v>
      </c>
      <c r="H7" s="148">
        <v>48</v>
      </c>
      <c r="I7" s="199">
        <v>7.6</v>
      </c>
      <c r="J7" s="726">
        <v>6</v>
      </c>
      <c r="K7" s="609">
        <v>569</v>
      </c>
      <c r="L7" s="201">
        <v>42929</v>
      </c>
      <c r="M7" s="202">
        <v>0.375</v>
      </c>
      <c r="N7" s="201">
        <v>42929</v>
      </c>
      <c r="O7" s="202">
        <v>0.79166666666666663</v>
      </c>
      <c r="P7" s="291">
        <f t="shared" si="1"/>
        <v>0.41666666666666663</v>
      </c>
      <c r="Q7" s="711" t="s">
        <v>489</v>
      </c>
      <c r="R7" s="143" t="s">
        <v>268</v>
      </c>
      <c r="S7" s="143" t="s">
        <v>185</v>
      </c>
      <c r="T7" s="203" t="s">
        <v>226</v>
      </c>
      <c r="U7" s="154" t="s">
        <v>227</v>
      </c>
      <c r="V7" s="154" t="s">
        <v>228</v>
      </c>
      <c r="W7" s="155" t="s">
        <v>333</v>
      </c>
      <c r="X7" s="507" t="s">
        <v>415</v>
      </c>
      <c r="Y7" s="507"/>
      <c r="Z7" s="748" t="s">
        <v>614</v>
      </c>
      <c r="AA7" s="967">
        <v>2343</v>
      </c>
      <c r="AB7" s="32" t="s">
        <v>59</v>
      </c>
      <c r="AC7" s="401" t="s">
        <v>60</v>
      </c>
      <c r="AD7" s="401">
        <f>COUNTIF($W$3:$W$46,AB7)</f>
        <v>0</v>
      </c>
      <c r="AE7" s="406">
        <f t="shared" si="2"/>
        <v>0</v>
      </c>
    </row>
    <row r="8" spans="1:43" s="5" customFormat="1" ht="37.5" customHeight="1">
      <c r="A8" s="5">
        <v>6</v>
      </c>
      <c r="B8" s="271">
        <f t="shared" si="0"/>
        <v>6</v>
      </c>
      <c r="C8" s="172" t="s">
        <v>288</v>
      </c>
      <c r="D8" s="145" t="s">
        <v>128</v>
      </c>
      <c r="E8" s="146" t="s">
        <v>224</v>
      </c>
      <c r="F8" s="147">
        <v>102587</v>
      </c>
      <c r="G8" s="149">
        <v>272.2</v>
      </c>
      <c r="H8" s="149">
        <v>61.2</v>
      </c>
      <c r="I8" s="150">
        <v>8.1999999999999993</v>
      </c>
      <c r="J8" s="727">
        <v>6</v>
      </c>
      <c r="K8" s="564">
        <v>2343</v>
      </c>
      <c r="L8" s="201">
        <v>42929</v>
      </c>
      <c r="M8" s="202">
        <v>0.29166666666666669</v>
      </c>
      <c r="N8" s="201">
        <v>42929</v>
      </c>
      <c r="O8" s="292">
        <v>0.75</v>
      </c>
      <c r="P8" s="291">
        <f t="shared" si="1"/>
        <v>0.45833333333333331</v>
      </c>
      <c r="Q8" s="711" t="s">
        <v>486</v>
      </c>
      <c r="R8" s="143" t="s">
        <v>309</v>
      </c>
      <c r="S8" s="143" t="s">
        <v>491</v>
      </c>
      <c r="T8" s="203" t="s">
        <v>226</v>
      </c>
      <c r="U8" s="154" t="s">
        <v>227</v>
      </c>
      <c r="V8" s="154" t="s">
        <v>228</v>
      </c>
      <c r="W8" s="155" t="s">
        <v>232</v>
      </c>
      <c r="X8" s="508"/>
      <c r="Y8" s="508"/>
      <c r="Z8" s="748" t="s">
        <v>613</v>
      </c>
      <c r="AA8" s="968">
        <v>569</v>
      </c>
      <c r="AB8" s="997" t="s">
        <v>68</v>
      </c>
      <c r="AC8" s="997"/>
      <c r="AD8" s="399">
        <f>SUM(AD3:AD7)</f>
        <v>44</v>
      </c>
      <c r="AE8" s="407"/>
    </row>
    <row r="9" spans="1:43" s="5" customFormat="1" ht="37.5" customHeight="1">
      <c r="A9" s="5">
        <v>7</v>
      </c>
      <c r="B9" s="267">
        <f t="shared" si="0"/>
        <v>7</v>
      </c>
      <c r="C9" s="93" t="s">
        <v>222</v>
      </c>
      <c r="D9" s="69" t="s">
        <v>128</v>
      </c>
      <c r="E9" s="67" t="s">
        <v>224</v>
      </c>
      <c r="F9" s="94">
        <v>53049</v>
      </c>
      <c r="G9" s="72">
        <v>220.6</v>
      </c>
      <c r="H9" s="72">
        <v>48</v>
      </c>
      <c r="I9" s="73">
        <v>7.6</v>
      </c>
      <c r="J9" s="691">
        <v>5</v>
      </c>
      <c r="K9" s="563">
        <v>724</v>
      </c>
      <c r="L9" s="97">
        <v>42936</v>
      </c>
      <c r="M9" s="209">
        <v>0.58333333333333337</v>
      </c>
      <c r="N9" s="97">
        <v>42936</v>
      </c>
      <c r="O9" s="99">
        <v>0.91666666666666663</v>
      </c>
      <c r="P9" s="78">
        <f t="shared" si="1"/>
        <v>0.33333333333333326</v>
      </c>
      <c r="Q9" s="701" t="s">
        <v>489</v>
      </c>
      <c r="R9" s="95" t="s">
        <v>311</v>
      </c>
      <c r="S9" s="95" t="s">
        <v>185</v>
      </c>
      <c r="T9" s="67" t="s">
        <v>226</v>
      </c>
      <c r="U9" s="77" t="s">
        <v>227</v>
      </c>
      <c r="V9" s="77" t="s">
        <v>228</v>
      </c>
      <c r="W9" s="81" t="s">
        <v>232</v>
      </c>
      <c r="X9" s="481" t="s">
        <v>416</v>
      </c>
      <c r="Y9" s="500"/>
      <c r="Z9" s="748" t="s">
        <v>613</v>
      </c>
      <c r="AA9" s="968">
        <v>724</v>
      </c>
      <c r="AB9" s="9"/>
      <c r="AC9" s="9"/>
      <c r="AD9" s="9"/>
    </row>
    <row r="10" spans="1:43" s="5" customFormat="1" ht="37.5" customHeight="1">
      <c r="A10" s="5">
        <v>8</v>
      </c>
      <c r="B10" s="267">
        <f t="shared" si="0"/>
        <v>8</v>
      </c>
      <c r="C10" s="93" t="s">
        <v>249</v>
      </c>
      <c r="D10" s="69" t="s">
        <v>128</v>
      </c>
      <c r="E10" s="67" t="s">
        <v>224</v>
      </c>
      <c r="F10" s="70">
        <v>75166</v>
      </c>
      <c r="G10" s="72">
        <v>252.9</v>
      </c>
      <c r="H10" s="72">
        <v>48.7</v>
      </c>
      <c r="I10" s="73">
        <v>8</v>
      </c>
      <c r="J10" s="691">
        <v>6</v>
      </c>
      <c r="K10" s="563">
        <v>23</v>
      </c>
      <c r="L10" s="97">
        <v>42938</v>
      </c>
      <c r="M10" s="209">
        <v>0.29166666666666669</v>
      </c>
      <c r="N10" s="97">
        <v>42938</v>
      </c>
      <c r="O10" s="98">
        <v>0.625</v>
      </c>
      <c r="P10" s="78">
        <f t="shared" ref="P10:P42" si="3">+O10-M10</f>
        <v>0.33333333333333331</v>
      </c>
      <c r="Q10" s="701" t="s">
        <v>489</v>
      </c>
      <c r="R10" s="67" t="s">
        <v>493</v>
      </c>
      <c r="S10" s="67" t="s">
        <v>286</v>
      </c>
      <c r="T10" s="67" t="s">
        <v>226</v>
      </c>
      <c r="U10" s="77" t="s">
        <v>227</v>
      </c>
      <c r="V10" s="77" t="s">
        <v>228</v>
      </c>
      <c r="W10" s="81" t="s">
        <v>232</v>
      </c>
      <c r="X10" s="481" t="s">
        <v>221</v>
      </c>
      <c r="Y10" s="500"/>
      <c r="Z10" s="748" t="s">
        <v>615</v>
      </c>
      <c r="AA10" s="968">
        <v>23</v>
      </c>
    </row>
    <row r="11" spans="1:43" s="5" customFormat="1" ht="41.25" customHeight="1">
      <c r="A11" s="5">
        <v>9</v>
      </c>
      <c r="B11" s="267">
        <f t="shared" si="0"/>
        <v>9</v>
      </c>
      <c r="C11" s="93" t="s">
        <v>120</v>
      </c>
      <c r="D11" s="69" t="s">
        <v>89</v>
      </c>
      <c r="E11" s="67" t="s">
        <v>90</v>
      </c>
      <c r="F11" s="70">
        <v>115875</v>
      </c>
      <c r="G11" s="72">
        <v>290</v>
      </c>
      <c r="H11" s="72">
        <v>54</v>
      </c>
      <c r="I11" s="73">
        <v>8.5</v>
      </c>
      <c r="J11" s="691">
        <v>13</v>
      </c>
      <c r="K11" s="563">
        <v>2880</v>
      </c>
      <c r="L11" s="97">
        <v>42939</v>
      </c>
      <c r="M11" s="98">
        <v>0.58333333333333337</v>
      </c>
      <c r="N11" s="97">
        <v>42939</v>
      </c>
      <c r="O11" s="98">
        <v>0.83333333333333337</v>
      </c>
      <c r="P11" s="78">
        <f t="shared" si="3"/>
        <v>0.25</v>
      </c>
      <c r="Q11" s="67" t="s">
        <v>202</v>
      </c>
      <c r="R11" s="67" t="s">
        <v>202</v>
      </c>
      <c r="S11" s="104" t="s">
        <v>136</v>
      </c>
      <c r="T11" s="67" t="s">
        <v>108</v>
      </c>
      <c r="U11" s="77" t="s">
        <v>94</v>
      </c>
      <c r="V11" s="77" t="s">
        <v>277</v>
      </c>
      <c r="W11" s="81" t="s">
        <v>190</v>
      </c>
      <c r="X11" s="500" t="s">
        <v>403</v>
      </c>
      <c r="Y11" s="500"/>
      <c r="Z11" s="748" t="s">
        <v>612</v>
      </c>
      <c r="AA11" s="967">
        <v>2880</v>
      </c>
      <c r="AB11" s="34" t="s">
        <v>194</v>
      </c>
      <c r="AC11" s="34" t="s">
        <v>195</v>
      </c>
      <c r="AI11" s="423"/>
      <c r="AQ11" s="37"/>
    </row>
    <row r="12" spans="1:43" s="5" customFormat="1" ht="37.5" customHeight="1">
      <c r="A12" s="5">
        <v>10</v>
      </c>
      <c r="B12" s="267">
        <f t="shared" si="0"/>
        <v>10</v>
      </c>
      <c r="C12" s="100" t="s">
        <v>222</v>
      </c>
      <c r="D12" s="83" t="s">
        <v>128</v>
      </c>
      <c r="E12" s="79" t="s">
        <v>224</v>
      </c>
      <c r="F12" s="70">
        <v>53049</v>
      </c>
      <c r="G12" s="71">
        <v>220.6</v>
      </c>
      <c r="H12" s="71">
        <v>48</v>
      </c>
      <c r="I12" s="89">
        <v>7.6</v>
      </c>
      <c r="J12" s="693">
        <v>5</v>
      </c>
      <c r="K12" s="611">
        <v>1178</v>
      </c>
      <c r="L12" s="90">
        <v>42941</v>
      </c>
      <c r="M12" s="91">
        <v>0.375</v>
      </c>
      <c r="N12" s="90">
        <v>42941</v>
      </c>
      <c r="O12" s="91">
        <v>0.79166666666666663</v>
      </c>
      <c r="P12" s="78">
        <f t="shared" si="3"/>
        <v>0.41666666666666663</v>
      </c>
      <c r="Q12" s="701" t="s">
        <v>489</v>
      </c>
      <c r="R12" s="67" t="s">
        <v>268</v>
      </c>
      <c r="S12" s="67" t="s">
        <v>185</v>
      </c>
      <c r="T12" s="76" t="s">
        <v>226</v>
      </c>
      <c r="U12" s="77" t="s">
        <v>227</v>
      </c>
      <c r="V12" s="77" t="s">
        <v>228</v>
      </c>
      <c r="W12" s="81" t="s">
        <v>232</v>
      </c>
      <c r="X12" s="500" t="s">
        <v>415</v>
      </c>
      <c r="Y12" s="500"/>
      <c r="Z12" s="748" t="s">
        <v>613</v>
      </c>
      <c r="AA12" s="967">
        <v>1178</v>
      </c>
      <c r="AB12" s="35">
        <v>42917</v>
      </c>
      <c r="AC12" s="34">
        <f t="shared" ref="AC12:AC17" si="4">SUMPRODUCT((TEXT($L$3:$L$46,"yymm")=TEXT(AB12,"yymm"))*1)</f>
        <v>13</v>
      </c>
      <c r="AQ12" s="37"/>
    </row>
    <row r="13" spans="1:43" s="5" customFormat="1" ht="37.5" customHeight="1">
      <c r="A13" s="5">
        <v>11</v>
      </c>
      <c r="B13" s="267">
        <f t="shared" si="0"/>
        <v>11</v>
      </c>
      <c r="C13" s="93" t="s">
        <v>249</v>
      </c>
      <c r="D13" s="69" t="s">
        <v>128</v>
      </c>
      <c r="E13" s="67" t="s">
        <v>224</v>
      </c>
      <c r="F13" s="70">
        <v>75166</v>
      </c>
      <c r="G13" s="72">
        <v>252.9</v>
      </c>
      <c r="H13" s="72">
        <v>48.7</v>
      </c>
      <c r="I13" s="73">
        <v>8</v>
      </c>
      <c r="J13" s="691">
        <v>4</v>
      </c>
      <c r="K13" s="563">
        <v>1097</v>
      </c>
      <c r="L13" s="97">
        <v>42943</v>
      </c>
      <c r="M13" s="209">
        <v>0.375</v>
      </c>
      <c r="N13" s="97">
        <v>42943</v>
      </c>
      <c r="O13" s="98">
        <v>0.70833333333333337</v>
      </c>
      <c r="P13" s="78">
        <f t="shared" si="3"/>
        <v>0.33333333333333337</v>
      </c>
      <c r="Q13" s="701" t="s">
        <v>489</v>
      </c>
      <c r="R13" s="67"/>
      <c r="S13" s="67" t="s">
        <v>286</v>
      </c>
      <c r="T13" s="67" t="s">
        <v>226</v>
      </c>
      <c r="U13" s="77" t="s">
        <v>227</v>
      </c>
      <c r="V13" s="77" t="s">
        <v>228</v>
      </c>
      <c r="W13" s="81" t="s">
        <v>232</v>
      </c>
      <c r="X13" s="500" t="s">
        <v>221</v>
      </c>
      <c r="Y13" s="500"/>
      <c r="Z13" s="748" t="s">
        <v>615</v>
      </c>
      <c r="AA13" s="967">
        <v>1097</v>
      </c>
      <c r="AB13" s="35">
        <v>42948</v>
      </c>
      <c r="AC13" s="34">
        <f t="shared" si="4"/>
        <v>12</v>
      </c>
      <c r="AQ13" s="37"/>
    </row>
    <row r="14" spans="1:43" s="5" customFormat="1" ht="37.5" customHeight="1">
      <c r="A14" s="5">
        <v>12</v>
      </c>
      <c r="B14" s="267">
        <f t="shared" si="0"/>
        <v>12</v>
      </c>
      <c r="C14" s="88" t="s">
        <v>222</v>
      </c>
      <c r="D14" s="69" t="s">
        <v>128</v>
      </c>
      <c r="E14" s="67" t="s">
        <v>224</v>
      </c>
      <c r="F14" s="70">
        <v>53049</v>
      </c>
      <c r="G14" s="72">
        <v>220.6</v>
      </c>
      <c r="H14" s="72">
        <v>48</v>
      </c>
      <c r="I14" s="73">
        <v>7.6</v>
      </c>
      <c r="J14" s="691">
        <v>4</v>
      </c>
      <c r="K14" s="563">
        <v>1234</v>
      </c>
      <c r="L14" s="97">
        <v>42945</v>
      </c>
      <c r="M14" s="98">
        <v>0.58333333333333337</v>
      </c>
      <c r="N14" s="97">
        <v>42945</v>
      </c>
      <c r="O14" s="98">
        <v>0.91666666666666663</v>
      </c>
      <c r="P14" s="78">
        <f t="shared" si="3"/>
        <v>0.33333333333333326</v>
      </c>
      <c r="Q14" s="701" t="s">
        <v>489</v>
      </c>
      <c r="R14" s="95" t="s">
        <v>314</v>
      </c>
      <c r="S14" s="95" t="s">
        <v>185</v>
      </c>
      <c r="T14" s="67" t="s">
        <v>226</v>
      </c>
      <c r="U14" s="77" t="s">
        <v>227</v>
      </c>
      <c r="V14" s="77" t="s">
        <v>228</v>
      </c>
      <c r="W14" s="81" t="s">
        <v>232</v>
      </c>
      <c r="X14" s="500" t="s">
        <v>416</v>
      </c>
      <c r="Y14" s="500"/>
      <c r="Z14" s="748" t="s">
        <v>613</v>
      </c>
      <c r="AA14" s="967">
        <v>1234</v>
      </c>
      <c r="AB14" s="35">
        <v>42979</v>
      </c>
      <c r="AC14" s="34">
        <f t="shared" si="4"/>
        <v>12</v>
      </c>
      <c r="AQ14" s="37"/>
    </row>
    <row r="15" spans="1:43" s="5" customFormat="1" ht="37.5" customHeight="1" thickBot="1">
      <c r="A15" s="5">
        <v>13</v>
      </c>
      <c r="B15" s="268">
        <f t="shared" si="0"/>
        <v>13</v>
      </c>
      <c r="C15" s="224" t="s">
        <v>249</v>
      </c>
      <c r="D15" s="225" t="s">
        <v>128</v>
      </c>
      <c r="E15" s="223" t="s">
        <v>224</v>
      </c>
      <c r="F15" s="226">
        <v>75166</v>
      </c>
      <c r="G15" s="227">
        <v>252.9</v>
      </c>
      <c r="H15" s="227">
        <v>48.7</v>
      </c>
      <c r="I15" s="228">
        <v>8</v>
      </c>
      <c r="J15" s="696">
        <v>4</v>
      </c>
      <c r="K15" s="612">
        <v>1670</v>
      </c>
      <c r="L15" s="229">
        <v>42947</v>
      </c>
      <c r="M15" s="230">
        <v>0.58333333333333337</v>
      </c>
      <c r="N15" s="229">
        <v>42947</v>
      </c>
      <c r="O15" s="264">
        <v>0.91666666666666663</v>
      </c>
      <c r="P15" s="232">
        <f t="shared" si="3"/>
        <v>0.33333333333333326</v>
      </c>
      <c r="Q15" s="709" t="s">
        <v>489</v>
      </c>
      <c r="R15" s="223" t="s">
        <v>176</v>
      </c>
      <c r="S15" s="223" t="s">
        <v>319</v>
      </c>
      <c r="T15" s="223" t="s">
        <v>226</v>
      </c>
      <c r="U15" s="231" t="s">
        <v>227</v>
      </c>
      <c r="V15" s="231" t="s">
        <v>228</v>
      </c>
      <c r="W15" s="234" t="s">
        <v>232</v>
      </c>
      <c r="X15" s="482" t="s">
        <v>221</v>
      </c>
      <c r="Y15" s="615"/>
      <c r="Z15" s="748" t="s">
        <v>615</v>
      </c>
      <c r="AA15" s="967">
        <v>1670</v>
      </c>
      <c r="AB15" s="35">
        <v>43009</v>
      </c>
      <c r="AC15" s="34">
        <f t="shared" si="4"/>
        <v>7</v>
      </c>
      <c r="AQ15" s="37"/>
    </row>
    <row r="16" spans="1:43" s="5" customFormat="1" ht="37.5" customHeight="1">
      <c r="A16" s="5">
        <v>14</v>
      </c>
      <c r="B16" s="524">
        <f t="shared" ref="B16:B46" si="5">ROW()-2</f>
        <v>14</v>
      </c>
      <c r="C16" s="829" t="s">
        <v>222</v>
      </c>
      <c r="D16" s="526" t="s">
        <v>128</v>
      </c>
      <c r="E16" s="537" t="s">
        <v>129</v>
      </c>
      <c r="F16" s="528">
        <v>53049</v>
      </c>
      <c r="G16" s="546">
        <v>220.6</v>
      </c>
      <c r="H16" s="546">
        <v>48</v>
      </c>
      <c r="I16" s="830">
        <v>7.6</v>
      </c>
      <c r="J16" s="831">
        <v>8</v>
      </c>
      <c r="K16" s="978">
        <v>532</v>
      </c>
      <c r="L16" s="532">
        <v>42952</v>
      </c>
      <c r="M16" s="533">
        <v>0.64583333333333337</v>
      </c>
      <c r="N16" s="532">
        <v>42952</v>
      </c>
      <c r="O16" s="533">
        <v>0.9375</v>
      </c>
      <c r="P16" s="832">
        <f t="shared" si="3"/>
        <v>0.29166666666666663</v>
      </c>
      <c r="Q16" s="833" t="s">
        <v>489</v>
      </c>
      <c r="R16" s="527" t="s">
        <v>327</v>
      </c>
      <c r="S16" s="527" t="s">
        <v>328</v>
      </c>
      <c r="T16" s="534" t="s">
        <v>46</v>
      </c>
      <c r="U16" s="535" t="s">
        <v>114</v>
      </c>
      <c r="V16" s="535" t="s">
        <v>75</v>
      </c>
      <c r="W16" s="538" t="s">
        <v>556</v>
      </c>
      <c r="X16" s="834" t="s">
        <v>415</v>
      </c>
      <c r="Y16" s="540" t="s">
        <v>593</v>
      </c>
      <c r="Z16" s="748" t="s">
        <v>613</v>
      </c>
      <c r="AA16" s="968">
        <v>532</v>
      </c>
      <c r="AB16" s="35">
        <v>43040</v>
      </c>
      <c r="AC16" s="34">
        <f t="shared" si="4"/>
        <v>0</v>
      </c>
    </row>
    <row r="17" spans="1:29" s="5" customFormat="1" ht="37.5" customHeight="1">
      <c r="A17" s="5">
        <v>15</v>
      </c>
      <c r="B17" s="267">
        <f t="shared" si="5"/>
        <v>15</v>
      </c>
      <c r="C17" s="100" t="s">
        <v>174</v>
      </c>
      <c r="D17" s="83" t="s">
        <v>329</v>
      </c>
      <c r="E17" s="79" t="s">
        <v>330</v>
      </c>
      <c r="F17" s="70">
        <v>36674</v>
      </c>
      <c r="G17" s="71">
        <v>205</v>
      </c>
      <c r="H17" s="71">
        <v>26</v>
      </c>
      <c r="I17" s="89">
        <v>7</v>
      </c>
      <c r="J17" s="693">
        <v>8</v>
      </c>
      <c r="K17" s="611">
        <v>1244</v>
      </c>
      <c r="L17" s="90">
        <v>42952</v>
      </c>
      <c r="M17" s="75">
        <v>0.41666666666666669</v>
      </c>
      <c r="N17" s="90">
        <v>42952</v>
      </c>
      <c r="O17" s="75">
        <v>0.66666666666666663</v>
      </c>
      <c r="P17" s="96">
        <f t="shared" si="3"/>
        <v>0.24999999999999994</v>
      </c>
      <c r="Q17" s="703" t="s">
        <v>557</v>
      </c>
      <c r="R17" s="67" t="s">
        <v>257</v>
      </c>
      <c r="S17" s="67" t="s">
        <v>332</v>
      </c>
      <c r="T17" s="67" t="s">
        <v>104</v>
      </c>
      <c r="U17" s="77" t="s">
        <v>66</v>
      </c>
      <c r="V17" s="77" t="s">
        <v>106</v>
      </c>
      <c r="W17" s="81" t="s">
        <v>555</v>
      </c>
      <c r="X17" s="500"/>
      <c r="Y17" s="541" t="s">
        <v>588</v>
      </c>
      <c r="Z17" s="748" t="s">
        <v>615</v>
      </c>
      <c r="AA17" s="967">
        <v>1365</v>
      </c>
      <c r="AB17" s="35">
        <v>43070</v>
      </c>
      <c r="AC17" s="34">
        <f t="shared" si="4"/>
        <v>0</v>
      </c>
    </row>
    <row r="18" spans="1:29" s="5" customFormat="1" ht="47.25" customHeight="1">
      <c r="A18" s="5">
        <v>16</v>
      </c>
      <c r="B18" s="307">
        <v>16</v>
      </c>
      <c r="C18" s="556" t="s">
        <v>578</v>
      </c>
      <c r="D18" s="835"/>
      <c r="E18" s="132"/>
      <c r="F18" s="308">
        <v>75166</v>
      </c>
      <c r="G18" s="324"/>
      <c r="H18" s="324"/>
      <c r="I18" s="557"/>
      <c r="J18" s="836">
        <v>6</v>
      </c>
      <c r="K18" s="611">
        <v>1365</v>
      </c>
      <c r="L18" s="837">
        <v>42952</v>
      </c>
      <c r="M18" s="838">
        <v>0.45833333333333331</v>
      </c>
      <c r="N18" s="90">
        <v>42952</v>
      </c>
      <c r="O18" s="838">
        <v>0.83333333333333337</v>
      </c>
      <c r="P18" s="96">
        <f t="shared" si="3"/>
        <v>0.37500000000000006</v>
      </c>
      <c r="Q18" s="839" t="s">
        <v>584</v>
      </c>
      <c r="R18" s="164" t="s">
        <v>596</v>
      </c>
      <c r="S18" s="164" t="s">
        <v>597</v>
      </c>
      <c r="T18" s="164" t="s">
        <v>579</v>
      </c>
      <c r="U18" s="139" t="s">
        <v>585</v>
      </c>
      <c r="V18" s="139"/>
      <c r="W18" s="81" t="s">
        <v>580</v>
      </c>
      <c r="X18" s="500" t="s">
        <v>581</v>
      </c>
      <c r="Y18" s="541" t="s">
        <v>598</v>
      </c>
      <c r="Z18" s="748" t="s">
        <v>616</v>
      </c>
      <c r="AA18" s="967">
        <v>1244</v>
      </c>
      <c r="AB18" s="35"/>
      <c r="AC18" s="34"/>
    </row>
    <row r="19" spans="1:29" s="5" customFormat="1" ht="37.5" customHeight="1">
      <c r="A19" s="5">
        <v>17</v>
      </c>
      <c r="B19" s="307">
        <v>17</v>
      </c>
      <c r="C19" s="100" t="s">
        <v>97</v>
      </c>
      <c r="D19" s="835"/>
      <c r="E19" s="132"/>
      <c r="F19" s="70">
        <v>53049</v>
      </c>
      <c r="G19" s="324"/>
      <c r="H19" s="324"/>
      <c r="I19" s="557"/>
      <c r="J19" s="836"/>
      <c r="K19" s="611">
        <v>369</v>
      </c>
      <c r="L19" s="837">
        <v>42953</v>
      </c>
      <c r="M19" s="838">
        <v>0.875</v>
      </c>
      <c r="N19" s="90">
        <v>42954</v>
      </c>
      <c r="O19" s="838">
        <v>0.79166666666666663</v>
      </c>
      <c r="P19" s="96">
        <v>0.91666666666666663</v>
      </c>
      <c r="Q19" s="703" t="s">
        <v>489</v>
      </c>
      <c r="R19" s="164" t="s">
        <v>590</v>
      </c>
      <c r="S19" s="164" t="s">
        <v>591</v>
      </c>
      <c r="T19" s="164" t="s">
        <v>46</v>
      </c>
      <c r="U19" s="139" t="s">
        <v>585</v>
      </c>
      <c r="V19" s="139"/>
      <c r="W19" s="81" t="s">
        <v>76</v>
      </c>
      <c r="X19" s="500" t="s">
        <v>415</v>
      </c>
      <c r="Y19" s="481" t="s">
        <v>592</v>
      </c>
      <c r="Z19" s="748" t="s">
        <v>613</v>
      </c>
      <c r="AA19" s="968">
        <v>369</v>
      </c>
      <c r="AB19" s="35"/>
      <c r="AC19" s="34"/>
    </row>
    <row r="20" spans="1:29" s="5" customFormat="1" ht="37.5" customHeight="1">
      <c r="A20" s="5">
        <v>18</v>
      </c>
      <c r="B20" s="749">
        <f t="shared" si="5"/>
        <v>18</v>
      </c>
      <c r="C20" s="750" t="s">
        <v>120</v>
      </c>
      <c r="D20" s="751" t="s">
        <v>89</v>
      </c>
      <c r="E20" s="752" t="s">
        <v>90</v>
      </c>
      <c r="F20" s="753">
        <v>115875</v>
      </c>
      <c r="G20" s="754">
        <v>290</v>
      </c>
      <c r="H20" s="754">
        <v>54</v>
      </c>
      <c r="I20" s="755">
        <v>8.5</v>
      </c>
      <c r="J20" s="756">
        <v>8</v>
      </c>
      <c r="K20" s="979">
        <v>2904</v>
      </c>
      <c r="L20" s="757">
        <v>42956</v>
      </c>
      <c r="M20" s="758">
        <v>0.5</v>
      </c>
      <c r="N20" s="757">
        <v>42956</v>
      </c>
      <c r="O20" s="758">
        <v>0.83333333333333337</v>
      </c>
      <c r="P20" s="759">
        <f t="shared" si="3"/>
        <v>0.33333333333333337</v>
      </c>
      <c r="Q20" s="760" t="s">
        <v>561</v>
      </c>
      <c r="R20" s="761"/>
      <c r="S20" s="761"/>
      <c r="T20" s="752" t="s">
        <v>108</v>
      </c>
      <c r="U20" s="762" t="s">
        <v>109</v>
      </c>
      <c r="V20" s="762" t="s">
        <v>110</v>
      </c>
      <c r="W20" s="763" t="s">
        <v>574</v>
      </c>
      <c r="X20" s="764" t="s">
        <v>575</v>
      </c>
      <c r="Y20" s="764"/>
      <c r="Z20" s="748" t="s">
        <v>612</v>
      </c>
      <c r="AA20" s="967">
        <v>2904</v>
      </c>
      <c r="AB20" s="34" t="s">
        <v>213</v>
      </c>
      <c r="AC20" s="34">
        <f>SUM(AC12:AC17)</f>
        <v>44</v>
      </c>
    </row>
    <row r="21" spans="1:29" s="5" customFormat="1" ht="37.5" customHeight="1">
      <c r="A21" s="5">
        <v>19</v>
      </c>
      <c r="B21" s="766">
        <f t="shared" si="5"/>
        <v>19</v>
      </c>
      <c r="C21" s="767" t="s">
        <v>222</v>
      </c>
      <c r="D21" s="768" t="s">
        <v>128</v>
      </c>
      <c r="E21" s="769" t="s">
        <v>129</v>
      </c>
      <c r="F21" s="770">
        <v>53049</v>
      </c>
      <c r="G21" s="771">
        <v>220.6</v>
      </c>
      <c r="H21" s="771">
        <v>48</v>
      </c>
      <c r="I21" s="772">
        <v>7.6</v>
      </c>
      <c r="J21" s="773"/>
      <c r="K21" s="845">
        <v>1379</v>
      </c>
      <c r="L21" s="775">
        <v>42961</v>
      </c>
      <c r="M21" s="776">
        <v>0.375</v>
      </c>
      <c r="N21" s="775">
        <v>42961</v>
      </c>
      <c r="O21" s="776">
        <v>0.79166666666666663</v>
      </c>
      <c r="P21" s="777">
        <f t="shared" si="3"/>
        <v>0.41666666666666663</v>
      </c>
      <c r="Q21" s="778" t="s">
        <v>489</v>
      </c>
      <c r="R21" s="779" t="s">
        <v>203</v>
      </c>
      <c r="S21" s="779" t="s">
        <v>166</v>
      </c>
      <c r="T21" s="780" t="s">
        <v>334</v>
      </c>
      <c r="U21" s="781" t="s">
        <v>114</v>
      </c>
      <c r="V21" s="781" t="s">
        <v>75</v>
      </c>
      <c r="W21" s="746" t="s">
        <v>576</v>
      </c>
      <c r="X21" s="782" t="s">
        <v>416</v>
      </c>
      <c r="Y21" s="765"/>
      <c r="Z21" s="748" t="s">
        <v>613</v>
      </c>
      <c r="AA21" s="967">
        <v>1379</v>
      </c>
    </row>
    <row r="22" spans="1:29" s="5" customFormat="1" ht="37.5" customHeight="1">
      <c r="A22" s="5">
        <v>20</v>
      </c>
      <c r="B22" s="766">
        <f t="shared" si="5"/>
        <v>20</v>
      </c>
      <c r="C22" s="783" t="s">
        <v>120</v>
      </c>
      <c r="D22" s="784" t="s">
        <v>89</v>
      </c>
      <c r="E22" s="785" t="s">
        <v>90</v>
      </c>
      <c r="F22" s="770">
        <v>115875</v>
      </c>
      <c r="G22" s="786">
        <v>290</v>
      </c>
      <c r="H22" s="786">
        <v>54</v>
      </c>
      <c r="I22" s="787">
        <v>8.5</v>
      </c>
      <c r="J22" s="788">
        <v>8</v>
      </c>
      <c r="K22" s="879">
        <v>2285</v>
      </c>
      <c r="L22" s="790">
        <v>42962</v>
      </c>
      <c r="M22" s="791">
        <v>0.78125</v>
      </c>
      <c r="N22" s="790">
        <v>42962</v>
      </c>
      <c r="O22" s="791">
        <v>0.99930555555555556</v>
      </c>
      <c r="P22" s="777">
        <f t="shared" si="3"/>
        <v>0.21805555555555556</v>
      </c>
      <c r="Q22" s="792" t="s">
        <v>561</v>
      </c>
      <c r="R22" s="779"/>
      <c r="S22" s="779"/>
      <c r="T22" s="785" t="s">
        <v>108</v>
      </c>
      <c r="U22" s="781" t="s">
        <v>109</v>
      </c>
      <c r="V22" s="781" t="s">
        <v>110</v>
      </c>
      <c r="W22" s="746" t="s">
        <v>574</v>
      </c>
      <c r="X22" s="782" t="s">
        <v>575</v>
      </c>
      <c r="Y22" s="765"/>
      <c r="Z22" s="748" t="s">
        <v>612</v>
      </c>
      <c r="AA22" s="967">
        <v>2285</v>
      </c>
      <c r="AB22" s="34" t="s">
        <v>214</v>
      </c>
      <c r="AC22" s="34" t="s">
        <v>195</v>
      </c>
    </row>
    <row r="23" spans="1:29" s="5" customFormat="1" ht="37.5" customHeight="1">
      <c r="A23" s="5">
        <v>21</v>
      </c>
      <c r="B23" s="766">
        <f t="shared" si="5"/>
        <v>21</v>
      </c>
      <c r="C23" s="783" t="s">
        <v>122</v>
      </c>
      <c r="D23" s="784" t="s">
        <v>128</v>
      </c>
      <c r="E23" s="785" t="s">
        <v>129</v>
      </c>
      <c r="F23" s="770">
        <v>75166</v>
      </c>
      <c r="G23" s="786">
        <v>252.9</v>
      </c>
      <c r="H23" s="786">
        <v>48.7</v>
      </c>
      <c r="I23" s="787">
        <v>8</v>
      </c>
      <c r="J23" s="788"/>
      <c r="K23" s="879">
        <v>2234</v>
      </c>
      <c r="L23" s="790">
        <v>42963</v>
      </c>
      <c r="M23" s="791">
        <v>0.41666666666666669</v>
      </c>
      <c r="N23" s="790">
        <v>42963</v>
      </c>
      <c r="O23" s="793">
        <v>0.83333333333333337</v>
      </c>
      <c r="P23" s="777">
        <f t="shared" si="3"/>
        <v>0.41666666666666669</v>
      </c>
      <c r="Q23" s="792"/>
      <c r="R23" s="785" t="s">
        <v>335</v>
      </c>
      <c r="S23" s="785" t="s">
        <v>332</v>
      </c>
      <c r="T23" s="785" t="s">
        <v>46</v>
      </c>
      <c r="U23" s="781" t="s">
        <v>114</v>
      </c>
      <c r="V23" s="781" t="s">
        <v>75</v>
      </c>
      <c r="W23" s="746" t="s">
        <v>333</v>
      </c>
      <c r="X23" s="782"/>
      <c r="Y23" s="765"/>
      <c r="Z23" s="748" t="s">
        <v>615</v>
      </c>
      <c r="AA23" s="967">
        <v>2234</v>
      </c>
      <c r="AB23" s="36">
        <v>42737</v>
      </c>
      <c r="AC23" s="34">
        <f t="shared" ref="AC23:AC29" si="6">SUMPRODUCT((TEXT($L$3:$L$46,"ddd")=TEXT(AB23,"ddd"))*1)</f>
        <v>5</v>
      </c>
    </row>
    <row r="24" spans="1:29" s="5" customFormat="1" ht="37.5" customHeight="1">
      <c r="A24" s="5">
        <v>22</v>
      </c>
      <c r="B24" s="267">
        <f t="shared" si="5"/>
        <v>22</v>
      </c>
      <c r="C24" s="82" t="s">
        <v>222</v>
      </c>
      <c r="D24" s="83" t="s">
        <v>128</v>
      </c>
      <c r="E24" s="79" t="s">
        <v>129</v>
      </c>
      <c r="F24" s="70">
        <v>53049</v>
      </c>
      <c r="G24" s="71">
        <v>220.6</v>
      </c>
      <c r="H24" s="71">
        <v>48</v>
      </c>
      <c r="I24" s="85">
        <v>7.6</v>
      </c>
      <c r="J24" s="692"/>
      <c r="K24" s="880">
        <v>817</v>
      </c>
      <c r="L24" s="86">
        <v>42968</v>
      </c>
      <c r="M24" s="103">
        <v>0.54166666666666663</v>
      </c>
      <c r="N24" s="86">
        <v>42968</v>
      </c>
      <c r="O24" s="208">
        <v>0.875</v>
      </c>
      <c r="P24" s="78">
        <f t="shared" si="3"/>
        <v>0.33333333333333337</v>
      </c>
      <c r="Q24" s="702" t="s">
        <v>489</v>
      </c>
      <c r="R24" s="92" t="s">
        <v>336</v>
      </c>
      <c r="S24" s="92" t="s">
        <v>166</v>
      </c>
      <c r="T24" s="67" t="s">
        <v>46</v>
      </c>
      <c r="U24" s="77" t="s">
        <v>114</v>
      </c>
      <c r="V24" s="77" t="s">
        <v>75</v>
      </c>
      <c r="W24" s="81" t="s">
        <v>333</v>
      </c>
      <c r="X24" s="481" t="s">
        <v>416</v>
      </c>
      <c r="Y24" s="500"/>
      <c r="Z24" s="748" t="s">
        <v>613</v>
      </c>
      <c r="AA24" s="968">
        <v>817</v>
      </c>
      <c r="AB24" s="36">
        <v>42738</v>
      </c>
      <c r="AC24" s="34">
        <f t="shared" si="6"/>
        <v>4</v>
      </c>
    </row>
    <row r="25" spans="1:29" s="5" customFormat="1" ht="37.5" customHeight="1">
      <c r="A25" s="5">
        <v>23</v>
      </c>
      <c r="B25" s="267">
        <f t="shared" si="5"/>
        <v>23</v>
      </c>
      <c r="C25" s="88" t="s">
        <v>222</v>
      </c>
      <c r="D25" s="83" t="s">
        <v>128</v>
      </c>
      <c r="E25" s="79" t="s">
        <v>129</v>
      </c>
      <c r="F25" s="70">
        <v>53049</v>
      </c>
      <c r="G25" s="71">
        <v>220.6</v>
      </c>
      <c r="H25" s="71">
        <v>48</v>
      </c>
      <c r="I25" s="89">
        <v>7.6</v>
      </c>
      <c r="J25" s="693"/>
      <c r="K25" s="611">
        <v>1397</v>
      </c>
      <c r="L25" s="90">
        <v>42973</v>
      </c>
      <c r="M25" s="91">
        <v>0.375</v>
      </c>
      <c r="N25" s="90">
        <v>42973</v>
      </c>
      <c r="O25" s="91">
        <v>0.79166666666666663</v>
      </c>
      <c r="P25" s="78">
        <f t="shared" si="3"/>
        <v>0.41666666666666663</v>
      </c>
      <c r="Q25" s="703" t="s">
        <v>489</v>
      </c>
      <c r="R25" s="95" t="s">
        <v>203</v>
      </c>
      <c r="S25" s="95" t="s">
        <v>166</v>
      </c>
      <c r="T25" s="76" t="s">
        <v>46</v>
      </c>
      <c r="U25" s="77" t="s">
        <v>114</v>
      </c>
      <c r="V25" s="77" t="s">
        <v>75</v>
      </c>
      <c r="W25" s="81" t="s">
        <v>599</v>
      </c>
      <c r="X25" s="481" t="s">
        <v>416</v>
      </c>
      <c r="Y25" s="500" t="s">
        <v>600</v>
      </c>
      <c r="Z25" s="748" t="s">
        <v>613</v>
      </c>
      <c r="AA25" s="967">
        <v>1397</v>
      </c>
      <c r="AB25" s="36">
        <v>42739</v>
      </c>
      <c r="AC25" s="34">
        <f t="shared" si="6"/>
        <v>4</v>
      </c>
    </row>
    <row r="26" spans="1:29" s="5" customFormat="1" ht="37.5" customHeight="1">
      <c r="A26" s="5">
        <v>24</v>
      </c>
      <c r="B26" s="267">
        <f t="shared" si="5"/>
        <v>24</v>
      </c>
      <c r="C26" s="88" t="s">
        <v>222</v>
      </c>
      <c r="D26" s="83" t="s">
        <v>128</v>
      </c>
      <c r="E26" s="79" t="s">
        <v>129</v>
      </c>
      <c r="F26" s="70">
        <v>53049</v>
      </c>
      <c r="G26" s="71">
        <v>220.6</v>
      </c>
      <c r="H26" s="71">
        <v>48</v>
      </c>
      <c r="I26" s="89">
        <v>7.6</v>
      </c>
      <c r="J26" s="693"/>
      <c r="K26" s="611">
        <v>1382</v>
      </c>
      <c r="L26" s="90">
        <v>42978</v>
      </c>
      <c r="M26" s="91">
        <v>0.375</v>
      </c>
      <c r="N26" s="90">
        <v>42978</v>
      </c>
      <c r="O26" s="91">
        <v>0.79166666666666663</v>
      </c>
      <c r="P26" s="78">
        <f t="shared" si="3"/>
        <v>0.41666666666666663</v>
      </c>
      <c r="Q26" s="703" t="s">
        <v>489</v>
      </c>
      <c r="R26" s="95" t="s">
        <v>203</v>
      </c>
      <c r="S26" s="95" t="s">
        <v>166</v>
      </c>
      <c r="T26" s="76" t="s">
        <v>46</v>
      </c>
      <c r="U26" s="77" t="s">
        <v>114</v>
      </c>
      <c r="V26" s="77" t="s">
        <v>75</v>
      </c>
      <c r="W26" s="81" t="s">
        <v>76</v>
      </c>
      <c r="X26" s="500" t="s">
        <v>415</v>
      </c>
      <c r="Y26" s="500"/>
      <c r="Z26" s="748" t="s">
        <v>613</v>
      </c>
      <c r="AA26" s="967">
        <v>1382</v>
      </c>
      <c r="AB26" s="36">
        <v>42740</v>
      </c>
      <c r="AC26" s="34">
        <f t="shared" si="6"/>
        <v>10</v>
      </c>
    </row>
    <row r="27" spans="1:29" s="5" customFormat="1" ht="37.5" customHeight="1" thickBot="1">
      <c r="A27" s="5">
        <v>25</v>
      </c>
      <c r="B27" s="268">
        <f t="shared" si="5"/>
        <v>25</v>
      </c>
      <c r="C27" s="841" t="s">
        <v>120</v>
      </c>
      <c r="D27" s="225" t="s">
        <v>89</v>
      </c>
      <c r="E27" s="223" t="s">
        <v>90</v>
      </c>
      <c r="F27" s="226">
        <v>115875</v>
      </c>
      <c r="G27" s="239">
        <v>290</v>
      </c>
      <c r="H27" s="227">
        <v>54</v>
      </c>
      <c r="I27" s="228">
        <v>8.5</v>
      </c>
      <c r="J27" s="696">
        <v>16</v>
      </c>
      <c r="K27" s="612">
        <v>2784</v>
      </c>
      <c r="L27" s="229">
        <v>42978</v>
      </c>
      <c r="M27" s="230">
        <v>0.58333333333333337</v>
      </c>
      <c r="N27" s="229">
        <v>42978</v>
      </c>
      <c r="O27" s="230">
        <v>0.83333333333333337</v>
      </c>
      <c r="P27" s="842">
        <f>+O27-M27</f>
        <v>0.25</v>
      </c>
      <c r="Q27" s="709" t="s">
        <v>561</v>
      </c>
      <c r="R27" s="233"/>
      <c r="S27" s="238"/>
      <c r="T27" s="223" t="s">
        <v>108</v>
      </c>
      <c r="U27" s="231" t="s">
        <v>109</v>
      </c>
      <c r="V27" s="231" t="s">
        <v>110</v>
      </c>
      <c r="W27" s="234" t="s">
        <v>333</v>
      </c>
      <c r="X27" s="843"/>
      <c r="Y27" s="615"/>
      <c r="Z27" s="748" t="s">
        <v>612</v>
      </c>
      <c r="AA27" s="967">
        <v>2784</v>
      </c>
      <c r="AB27" s="36">
        <v>42741</v>
      </c>
      <c r="AC27" s="34">
        <f t="shared" si="6"/>
        <v>4</v>
      </c>
    </row>
    <row r="28" spans="1:29" s="5" customFormat="1" ht="37.5" customHeight="1">
      <c r="A28" s="5">
        <v>26</v>
      </c>
      <c r="B28" s="427">
        <v>26</v>
      </c>
      <c r="C28" s="93" t="s">
        <v>356</v>
      </c>
      <c r="D28" s="69" t="s">
        <v>205</v>
      </c>
      <c r="E28" s="67" t="s">
        <v>357</v>
      </c>
      <c r="F28" s="70">
        <v>50142</v>
      </c>
      <c r="G28" s="72">
        <v>241</v>
      </c>
      <c r="H28" s="72">
        <v>45</v>
      </c>
      <c r="I28" s="73">
        <v>8.1</v>
      </c>
      <c r="J28" s="691"/>
      <c r="K28" s="563">
        <v>897</v>
      </c>
      <c r="L28" s="518">
        <v>42980</v>
      </c>
      <c r="M28" s="519">
        <v>0.375</v>
      </c>
      <c r="N28" s="518">
        <v>42980</v>
      </c>
      <c r="O28" s="519">
        <v>0.83333333333333337</v>
      </c>
      <c r="P28" s="832">
        <f>+O28-M28</f>
        <v>0.45833333333333337</v>
      </c>
      <c r="Q28" s="704"/>
      <c r="R28" s="521" t="s">
        <v>603</v>
      </c>
      <c r="S28" s="430" t="s">
        <v>605</v>
      </c>
      <c r="T28" s="67" t="s">
        <v>206</v>
      </c>
      <c r="U28" s="77" t="s">
        <v>207</v>
      </c>
      <c r="V28" s="438"/>
      <c r="W28" s="81" t="s">
        <v>76</v>
      </c>
      <c r="X28" s="907"/>
      <c r="Y28" s="523" t="s">
        <v>604</v>
      </c>
      <c r="Z28" s="974"/>
      <c r="AA28" s="969"/>
      <c r="AB28" s="36">
        <v>42742</v>
      </c>
      <c r="AC28" s="34">
        <f t="shared" si="6"/>
        <v>11</v>
      </c>
    </row>
    <row r="29" spans="1:29" s="5" customFormat="1" ht="37.5" customHeight="1">
      <c r="A29" s="5">
        <v>27</v>
      </c>
      <c r="B29" s="766">
        <f t="shared" si="5"/>
        <v>27</v>
      </c>
      <c r="C29" s="811" t="s">
        <v>222</v>
      </c>
      <c r="D29" s="768" t="s">
        <v>128</v>
      </c>
      <c r="E29" s="769" t="s">
        <v>129</v>
      </c>
      <c r="F29" s="770">
        <v>53049</v>
      </c>
      <c r="G29" s="771">
        <v>220.6</v>
      </c>
      <c r="H29" s="771">
        <v>48</v>
      </c>
      <c r="I29" s="772">
        <v>7.6</v>
      </c>
      <c r="J29" s="773"/>
      <c r="K29" s="845">
        <v>969</v>
      </c>
      <c r="L29" s="775">
        <v>42983</v>
      </c>
      <c r="M29" s="776">
        <v>0.375</v>
      </c>
      <c r="N29" s="775">
        <v>42983</v>
      </c>
      <c r="O29" s="776">
        <v>0.79166666666666663</v>
      </c>
      <c r="P29" s="759">
        <f t="shared" si="3"/>
        <v>0.41666666666666663</v>
      </c>
      <c r="Q29" s="778"/>
      <c r="R29" s="785" t="s">
        <v>203</v>
      </c>
      <c r="S29" s="785" t="s">
        <v>166</v>
      </c>
      <c r="T29" s="780" t="s">
        <v>46</v>
      </c>
      <c r="U29" s="781" t="s">
        <v>114</v>
      </c>
      <c r="V29" s="781" t="s">
        <v>75</v>
      </c>
      <c r="W29" s="746" t="s">
        <v>601</v>
      </c>
      <c r="X29" s="782" t="s">
        <v>416</v>
      </c>
      <c r="Y29" s="765"/>
      <c r="Z29" s="975"/>
      <c r="AA29" s="969"/>
      <c r="AB29" s="36">
        <v>42743</v>
      </c>
      <c r="AC29" s="34">
        <f t="shared" si="6"/>
        <v>6</v>
      </c>
    </row>
    <row r="30" spans="1:29" s="5" customFormat="1" ht="37.5" customHeight="1">
      <c r="A30" s="5">
        <v>28</v>
      </c>
      <c r="B30" s="766">
        <f t="shared" si="5"/>
        <v>28</v>
      </c>
      <c r="C30" s="783" t="s">
        <v>88</v>
      </c>
      <c r="D30" s="784" t="s">
        <v>89</v>
      </c>
      <c r="E30" s="785" t="s">
        <v>90</v>
      </c>
      <c r="F30" s="770">
        <v>115875</v>
      </c>
      <c r="G30" s="786">
        <v>290</v>
      </c>
      <c r="H30" s="786">
        <v>54</v>
      </c>
      <c r="I30" s="787">
        <v>8.5</v>
      </c>
      <c r="J30" s="788">
        <v>8</v>
      </c>
      <c r="K30" s="879">
        <v>2124</v>
      </c>
      <c r="L30" s="790">
        <v>42986</v>
      </c>
      <c r="M30" s="815">
        <v>0.33333333333333331</v>
      </c>
      <c r="N30" s="790">
        <v>42986</v>
      </c>
      <c r="O30" s="793">
        <v>0.70833333333333337</v>
      </c>
      <c r="P30" s="777">
        <f t="shared" si="3"/>
        <v>0.37500000000000006</v>
      </c>
      <c r="Q30" s="792" t="s">
        <v>558</v>
      </c>
      <c r="R30" s="779" t="s">
        <v>559</v>
      </c>
      <c r="S30" s="779" t="s">
        <v>491</v>
      </c>
      <c r="T30" s="785" t="s">
        <v>108</v>
      </c>
      <c r="U30" s="781" t="s">
        <v>109</v>
      </c>
      <c r="V30" s="781" t="s">
        <v>110</v>
      </c>
      <c r="W30" s="746" t="s">
        <v>333</v>
      </c>
      <c r="X30" s="782"/>
      <c r="Y30" s="765"/>
      <c r="Z30" s="975"/>
      <c r="AA30" s="969"/>
      <c r="AB30" s="34" t="s">
        <v>235</v>
      </c>
      <c r="AC30" s="34">
        <f>SUM(AC23:AC29)</f>
        <v>44</v>
      </c>
    </row>
    <row r="31" spans="1:29" s="5" customFormat="1" ht="37.5" customHeight="1">
      <c r="A31" s="5">
        <v>29</v>
      </c>
      <c r="B31" s="766">
        <f t="shared" si="5"/>
        <v>29</v>
      </c>
      <c r="C31" s="811" t="s">
        <v>222</v>
      </c>
      <c r="D31" s="768" t="s">
        <v>128</v>
      </c>
      <c r="E31" s="769" t="s">
        <v>129</v>
      </c>
      <c r="F31" s="770">
        <v>53049</v>
      </c>
      <c r="G31" s="771">
        <v>220.6</v>
      </c>
      <c r="H31" s="771">
        <v>48</v>
      </c>
      <c r="I31" s="772">
        <v>7.6</v>
      </c>
      <c r="J31" s="773"/>
      <c r="K31" s="845">
        <v>965</v>
      </c>
      <c r="L31" s="775">
        <v>42988</v>
      </c>
      <c r="M31" s="776">
        <v>0.375</v>
      </c>
      <c r="N31" s="775">
        <v>42988</v>
      </c>
      <c r="O31" s="776">
        <v>0.79166666666666663</v>
      </c>
      <c r="P31" s="777">
        <f t="shared" si="3"/>
        <v>0.41666666666666663</v>
      </c>
      <c r="Q31" s="778"/>
      <c r="R31" s="785" t="s">
        <v>203</v>
      </c>
      <c r="S31" s="785" t="s">
        <v>166</v>
      </c>
      <c r="T31" s="780" t="s">
        <v>46</v>
      </c>
      <c r="U31" s="781" t="s">
        <v>114</v>
      </c>
      <c r="V31" s="781" t="s">
        <v>75</v>
      </c>
      <c r="W31" s="746" t="s">
        <v>601</v>
      </c>
      <c r="X31" s="782" t="s">
        <v>416</v>
      </c>
      <c r="Y31" s="765"/>
      <c r="Z31" s="975"/>
      <c r="AA31" s="969"/>
    </row>
    <row r="32" spans="1:29" s="5" customFormat="1" ht="42.75" customHeight="1">
      <c r="A32" s="5">
        <v>30</v>
      </c>
      <c r="B32" s="766">
        <f t="shared" si="5"/>
        <v>30</v>
      </c>
      <c r="C32" s="783" t="s">
        <v>222</v>
      </c>
      <c r="D32" s="768" t="s">
        <v>128</v>
      </c>
      <c r="E32" s="769" t="s">
        <v>129</v>
      </c>
      <c r="F32" s="770">
        <v>53049</v>
      </c>
      <c r="G32" s="771">
        <v>220.6</v>
      </c>
      <c r="H32" s="771">
        <v>48</v>
      </c>
      <c r="I32" s="772">
        <v>7.6</v>
      </c>
      <c r="J32" s="773"/>
      <c r="K32" s="845">
        <v>1039</v>
      </c>
      <c r="L32" s="775">
        <v>42993</v>
      </c>
      <c r="M32" s="776">
        <v>0.375</v>
      </c>
      <c r="N32" s="775">
        <v>42995</v>
      </c>
      <c r="O32" s="776">
        <v>0.41666666666666669</v>
      </c>
      <c r="P32" s="777"/>
      <c r="Q32" s="778"/>
      <c r="R32" s="785" t="s">
        <v>203</v>
      </c>
      <c r="S32" s="785" t="s">
        <v>166</v>
      </c>
      <c r="T32" s="780" t="s">
        <v>46</v>
      </c>
      <c r="U32" s="781" t="s">
        <v>114</v>
      </c>
      <c r="V32" s="781" t="s">
        <v>75</v>
      </c>
      <c r="W32" s="746" t="s">
        <v>76</v>
      </c>
      <c r="X32" s="765" t="s">
        <v>415</v>
      </c>
      <c r="Y32" s="765" t="s">
        <v>609</v>
      </c>
      <c r="Z32" s="975"/>
      <c r="AA32" s="969"/>
    </row>
    <row r="33" spans="1:46" s="9" customFormat="1" ht="41.25" customHeight="1">
      <c r="A33" s="5">
        <v>31</v>
      </c>
      <c r="B33" s="766">
        <f t="shared" si="5"/>
        <v>31</v>
      </c>
      <c r="C33" s="783" t="s">
        <v>120</v>
      </c>
      <c r="D33" s="784" t="s">
        <v>89</v>
      </c>
      <c r="E33" s="785" t="s">
        <v>90</v>
      </c>
      <c r="F33" s="770">
        <v>115875</v>
      </c>
      <c r="G33" s="786">
        <v>290</v>
      </c>
      <c r="H33" s="786">
        <v>54</v>
      </c>
      <c r="I33" s="787">
        <v>8.5</v>
      </c>
      <c r="J33" s="788">
        <v>5</v>
      </c>
      <c r="K33" s="879">
        <v>2789</v>
      </c>
      <c r="L33" s="790">
        <v>42993</v>
      </c>
      <c r="M33" s="791">
        <v>0.58333333333333337</v>
      </c>
      <c r="N33" s="790">
        <v>42995</v>
      </c>
      <c r="O33" s="791">
        <v>0.79166666666666663</v>
      </c>
      <c r="P33" s="777"/>
      <c r="Q33" s="792" t="s">
        <v>561</v>
      </c>
      <c r="R33" s="779" t="s">
        <v>202</v>
      </c>
      <c r="S33" s="779" t="s">
        <v>559</v>
      </c>
      <c r="T33" s="785" t="s">
        <v>108</v>
      </c>
      <c r="U33" s="781" t="s">
        <v>109</v>
      </c>
      <c r="V33" s="781" t="s">
        <v>110</v>
      </c>
      <c r="W33" s="746" t="s">
        <v>333</v>
      </c>
      <c r="X33" s="765"/>
      <c r="Y33" s="765" t="s">
        <v>609</v>
      </c>
      <c r="Z33" s="975"/>
      <c r="AA33" s="969"/>
      <c r="AB33" s="34" t="s">
        <v>243</v>
      </c>
      <c r="AC33" s="34" t="s">
        <v>244</v>
      </c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 s="9" customFormat="1" ht="52.5" customHeight="1">
      <c r="A34" s="5">
        <v>32</v>
      </c>
      <c r="B34" s="766">
        <f t="shared" si="5"/>
        <v>32</v>
      </c>
      <c r="C34" s="783" t="s">
        <v>88</v>
      </c>
      <c r="D34" s="784" t="s">
        <v>89</v>
      </c>
      <c r="E34" s="785" t="s">
        <v>90</v>
      </c>
      <c r="F34" s="770">
        <v>115875</v>
      </c>
      <c r="G34" s="786">
        <v>290</v>
      </c>
      <c r="H34" s="786">
        <v>54</v>
      </c>
      <c r="I34" s="787">
        <v>8.5</v>
      </c>
      <c r="J34" s="788">
        <v>8</v>
      </c>
      <c r="K34" s="879">
        <v>2576</v>
      </c>
      <c r="L34" s="790">
        <v>42997</v>
      </c>
      <c r="M34" s="815">
        <v>0.33333333333333331</v>
      </c>
      <c r="N34" s="790">
        <v>42997</v>
      </c>
      <c r="O34" s="793">
        <v>0.70833333333333337</v>
      </c>
      <c r="P34" s="777">
        <f t="shared" si="3"/>
        <v>0.37500000000000006</v>
      </c>
      <c r="Q34" s="792" t="s">
        <v>558</v>
      </c>
      <c r="R34" s="792" t="s">
        <v>486</v>
      </c>
      <c r="S34" s="779" t="s">
        <v>559</v>
      </c>
      <c r="T34" s="785" t="s">
        <v>108</v>
      </c>
      <c r="U34" s="781" t="s">
        <v>109</v>
      </c>
      <c r="V34" s="781" t="s">
        <v>110</v>
      </c>
      <c r="W34" s="746" t="s">
        <v>333</v>
      </c>
      <c r="X34" s="765"/>
      <c r="Y34" s="780" t="s">
        <v>560</v>
      </c>
      <c r="Z34" s="976"/>
      <c r="AA34" s="969"/>
      <c r="AB34" s="36" t="s">
        <v>247</v>
      </c>
      <c r="AC34" s="34">
        <f>COUNTIF($H$3:$H$46,"&gt;=60")</f>
        <v>2</v>
      </c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1:46" s="9" customFormat="1" ht="37.5" customHeight="1">
      <c r="A35" s="5">
        <v>33</v>
      </c>
      <c r="B35" s="766">
        <f t="shared" si="5"/>
        <v>33</v>
      </c>
      <c r="C35" s="767" t="s">
        <v>222</v>
      </c>
      <c r="D35" s="768" t="s">
        <v>128</v>
      </c>
      <c r="E35" s="769" t="s">
        <v>129</v>
      </c>
      <c r="F35" s="770">
        <v>53049</v>
      </c>
      <c r="G35" s="771">
        <v>220.6</v>
      </c>
      <c r="H35" s="786">
        <v>48</v>
      </c>
      <c r="I35" s="787">
        <v>7.6</v>
      </c>
      <c r="J35" s="788"/>
      <c r="K35" s="879">
        <v>51</v>
      </c>
      <c r="L35" s="812">
        <v>43000</v>
      </c>
      <c r="M35" s="813">
        <v>0.54166666666666663</v>
      </c>
      <c r="N35" s="812">
        <v>43000</v>
      </c>
      <c r="O35" s="813">
        <v>0.875</v>
      </c>
      <c r="P35" s="777">
        <f t="shared" si="3"/>
        <v>0.33333333333333337</v>
      </c>
      <c r="Q35" s="792"/>
      <c r="R35" s="521" t="s">
        <v>314</v>
      </c>
      <c r="S35" s="779" t="s">
        <v>166</v>
      </c>
      <c r="T35" s="785" t="s">
        <v>46</v>
      </c>
      <c r="U35" s="781" t="s">
        <v>114</v>
      </c>
      <c r="V35" s="781" t="s">
        <v>75</v>
      </c>
      <c r="W35" s="746" t="s">
        <v>76</v>
      </c>
      <c r="X35" s="765" t="s">
        <v>415</v>
      </c>
      <c r="Y35" s="765"/>
      <c r="Z35" s="975"/>
      <c r="AA35" s="969"/>
      <c r="AB35" s="36" t="s">
        <v>248</v>
      </c>
      <c r="AC35" s="34">
        <f>+AC30-AC34</f>
        <v>42</v>
      </c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 s="5" customFormat="1" ht="37.5" customHeight="1">
      <c r="A36" s="5">
        <v>34</v>
      </c>
      <c r="B36" s="766">
        <f t="shared" si="5"/>
        <v>34</v>
      </c>
      <c r="C36" s="811" t="s">
        <v>149</v>
      </c>
      <c r="D36" s="768" t="s">
        <v>215</v>
      </c>
      <c r="E36" s="769" t="s">
        <v>156</v>
      </c>
      <c r="F36" s="770">
        <v>28258</v>
      </c>
      <c r="G36" s="771">
        <v>186</v>
      </c>
      <c r="H36" s="771">
        <v>39.28</v>
      </c>
      <c r="I36" s="772">
        <v>6.12</v>
      </c>
      <c r="J36" s="773">
        <v>16</v>
      </c>
      <c r="K36" s="845">
        <v>334</v>
      </c>
      <c r="L36" s="812">
        <v>43005</v>
      </c>
      <c r="M36" s="816">
        <v>0.375</v>
      </c>
      <c r="N36" s="812">
        <v>43005</v>
      </c>
      <c r="O36" s="816">
        <v>0.75</v>
      </c>
      <c r="P36" s="777">
        <f t="shared" si="3"/>
        <v>0.375</v>
      </c>
      <c r="Q36" s="778" t="s">
        <v>561</v>
      </c>
      <c r="R36" s="769" t="s">
        <v>216</v>
      </c>
      <c r="S36" s="769" t="s">
        <v>633</v>
      </c>
      <c r="T36" s="780" t="s">
        <v>217</v>
      </c>
      <c r="U36" s="781" t="s">
        <v>218</v>
      </c>
      <c r="V36" s="781" t="s">
        <v>219</v>
      </c>
      <c r="W36" s="746" t="s">
        <v>333</v>
      </c>
      <c r="X36" s="765"/>
      <c r="Y36" s="765"/>
      <c r="Z36" s="975"/>
      <c r="AA36" s="969"/>
      <c r="AB36" s="623" t="s">
        <v>235</v>
      </c>
      <c r="AC36" s="623">
        <f>SUM(AC34:AC35)</f>
        <v>44</v>
      </c>
    </row>
    <row r="37" spans="1:46" s="5" customFormat="1" ht="37.5" customHeight="1">
      <c r="A37" s="5">
        <v>35</v>
      </c>
      <c r="B37" s="766">
        <f t="shared" si="5"/>
        <v>35</v>
      </c>
      <c r="C37" s="767" t="s">
        <v>222</v>
      </c>
      <c r="D37" s="768" t="s">
        <v>128</v>
      </c>
      <c r="E37" s="769" t="s">
        <v>129</v>
      </c>
      <c r="F37" s="770">
        <v>53049</v>
      </c>
      <c r="G37" s="771">
        <v>220.6</v>
      </c>
      <c r="H37" s="771">
        <v>48</v>
      </c>
      <c r="I37" s="772">
        <v>7.6</v>
      </c>
      <c r="J37" s="773"/>
      <c r="K37" s="845">
        <v>913</v>
      </c>
      <c r="L37" s="775">
        <v>43005</v>
      </c>
      <c r="M37" s="776">
        <v>0.375</v>
      </c>
      <c r="N37" s="775">
        <v>43005</v>
      </c>
      <c r="O37" s="776">
        <v>0.79166666666666663</v>
      </c>
      <c r="P37" s="777">
        <f t="shared" si="3"/>
        <v>0.41666666666666663</v>
      </c>
      <c r="Q37" s="778"/>
      <c r="R37" s="779" t="s">
        <v>203</v>
      </c>
      <c r="S37" s="779" t="s">
        <v>166</v>
      </c>
      <c r="T37" s="780" t="s">
        <v>46</v>
      </c>
      <c r="U37" s="781" t="s">
        <v>114</v>
      </c>
      <c r="V37" s="781" t="s">
        <v>75</v>
      </c>
      <c r="W37" s="746" t="s">
        <v>76</v>
      </c>
      <c r="X37" s="765" t="s">
        <v>415</v>
      </c>
      <c r="Y37" s="765"/>
      <c r="Z37" s="975"/>
      <c r="AA37" s="969"/>
    </row>
    <row r="38" spans="1:46" s="5" customFormat="1" ht="37.5" customHeight="1">
      <c r="A38" s="5">
        <v>36</v>
      </c>
      <c r="B38" s="766">
        <f t="shared" si="5"/>
        <v>36</v>
      </c>
      <c r="C38" s="783" t="s">
        <v>120</v>
      </c>
      <c r="D38" s="784" t="s">
        <v>89</v>
      </c>
      <c r="E38" s="785" t="s">
        <v>90</v>
      </c>
      <c r="F38" s="770">
        <v>115875</v>
      </c>
      <c r="G38" s="786">
        <v>290</v>
      </c>
      <c r="H38" s="786">
        <v>54</v>
      </c>
      <c r="I38" s="787">
        <v>8.5</v>
      </c>
      <c r="J38" s="788"/>
      <c r="K38" s="879">
        <v>2725</v>
      </c>
      <c r="L38" s="790">
        <v>43006</v>
      </c>
      <c r="M38" s="791">
        <v>0.58333333333333337</v>
      </c>
      <c r="N38" s="790">
        <v>43006</v>
      </c>
      <c r="O38" s="791">
        <v>0.83333333333333337</v>
      </c>
      <c r="P38" s="777">
        <f t="shared" si="3"/>
        <v>0.25</v>
      </c>
      <c r="Q38" s="792"/>
      <c r="R38" s="778" t="s">
        <v>451</v>
      </c>
      <c r="S38" s="785" t="s">
        <v>634</v>
      </c>
      <c r="T38" s="785" t="s">
        <v>108</v>
      </c>
      <c r="U38" s="781" t="s">
        <v>109</v>
      </c>
      <c r="V38" s="781" t="s">
        <v>110</v>
      </c>
      <c r="W38" s="746" t="s">
        <v>333</v>
      </c>
      <c r="X38" s="765"/>
      <c r="Y38" s="765"/>
      <c r="Z38" s="975"/>
      <c r="AA38" s="969"/>
      <c r="AB38" s="7" t="s">
        <v>256</v>
      </c>
      <c r="AC38" s="34">
        <f>COUNTIF($G$3:$G$46,"&gt;=311")</f>
        <v>0</v>
      </c>
    </row>
    <row r="39" spans="1:46" s="5" customFormat="1" ht="37.5" customHeight="1" thickBot="1">
      <c r="A39" s="5">
        <v>37</v>
      </c>
      <c r="B39" s="803">
        <f t="shared" si="5"/>
        <v>37</v>
      </c>
      <c r="C39" s="817" t="s">
        <v>56</v>
      </c>
      <c r="D39" s="804" t="s">
        <v>57</v>
      </c>
      <c r="E39" s="805" t="s">
        <v>26</v>
      </c>
      <c r="F39" s="806">
        <v>90963</v>
      </c>
      <c r="G39" s="807">
        <v>294</v>
      </c>
      <c r="H39" s="818">
        <v>54.77</v>
      </c>
      <c r="I39" s="819">
        <v>8.2799999999999994</v>
      </c>
      <c r="J39" s="820"/>
      <c r="K39" s="980">
        <v>2133</v>
      </c>
      <c r="L39" s="821">
        <v>43008</v>
      </c>
      <c r="M39" s="822">
        <v>0.41666666666666669</v>
      </c>
      <c r="N39" s="821">
        <v>43008</v>
      </c>
      <c r="O39" s="822">
        <v>0.70833333333333337</v>
      </c>
      <c r="P39" s="823">
        <f t="shared" si="3"/>
        <v>0.29166666666666669</v>
      </c>
      <c r="Q39" s="824"/>
      <c r="R39" s="825" t="s">
        <v>136</v>
      </c>
      <c r="S39" s="825" t="s">
        <v>351</v>
      </c>
      <c r="T39" s="805" t="s">
        <v>38</v>
      </c>
      <c r="U39" s="808" t="s">
        <v>121</v>
      </c>
      <c r="V39" s="808" t="s">
        <v>40</v>
      </c>
      <c r="W39" s="809" t="s">
        <v>333</v>
      </c>
      <c r="X39" s="826"/>
      <c r="Y39" s="810"/>
      <c r="Z39" s="975"/>
      <c r="AA39" s="969"/>
    </row>
    <row r="40" spans="1:46" s="5" customFormat="1" ht="37.5" customHeight="1">
      <c r="A40" s="5">
        <v>38</v>
      </c>
      <c r="B40" s="766">
        <f t="shared" si="5"/>
        <v>38</v>
      </c>
      <c r="C40" s="811" t="s">
        <v>222</v>
      </c>
      <c r="D40" s="768" t="s">
        <v>128</v>
      </c>
      <c r="E40" s="769" t="s">
        <v>129</v>
      </c>
      <c r="F40" s="770">
        <v>53049</v>
      </c>
      <c r="G40" s="771">
        <v>220.6</v>
      </c>
      <c r="H40" s="771">
        <v>48</v>
      </c>
      <c r="I40" s="772">
        <v>7.6</v>
      </c>
      <c r="J40" s="773"/>
      <c r="K40" s="774">
        <f>VLOOKUP($C$3:$C$48,입항선박현황!$C$5:$D$35,2,FALSE)</f>
        <v>1800</v>
      </c>
      <c r="L40" s="775">
        <v>43010</v>
      </c>
      <c r="M40" s="776">
        <v>0.375</v>
      </c>
      <c r="N40" s="775">
        <v>43010</v>
      </c>
      <c r="O40" s="776">
        <v>0.79166666666666663</v>
      </c>
      <c r="P40" s="814">
        <f t="shared" si="3"/>
        <v>0.41666666666666663</v>
      </c>
      <c r="Q40" s="778"/>
      <c r="R40" s="785" t="s">
        <v>203</v>
      </c>
      <c r="S40" s="785" t="s">
        <v>166</v>
      </c>
      <c r="T40" s="780" t="s">
        <v>46</v>
      </c>
      <c r="U40" s="781" t="s">
        <v>114</v>
      </c>
      <c r="V40" s="781" t="s">
        <v>75</v>
      </c>
      <c r="W40" s="746" t="s">
        <v>601</v>
      </c>
      <c r="X40" s="782" t="s">
        <v>416</v>
      </c>
      <c r="Y40" s="765"/>
      <c r="Z40" s="975"/>
      <c r="AA40" s="969"/>
      <c r="AD40" s="9"/>
    </row>
    <row r="41" spans="1:46" s="5" customFormat="1" ht="37.5" customHeight="1">
      <c r="A41" s="5">
        <v>39</v>
      </c>
      <c r="B41" s="766">
        <f t="shared" si="5"/>
        <v>39</v>
      </c>
      <c r="C41" s="811" t="s">
        <v>222</v>
      </c>
      <c r="D41" s="768" t="s">
        <v>128</v>
      </c>
      <c r="E41" s="769" t="s">
        <v>129</v>
      </c>
      <c r="F41" s="770">
        <v>53049</v>
      </c>
      <c r="G41" s="771">
        <v>220.6</v>
      </c>
      <c r="H41" s="771">
        <v>48</v>
      </c>
      <c r="I41" s="772">
        <v>7.6</v>
      </c>
      <c r="J41" s="773"/>
      <c r="K41" s="774">
        <f>VLOOKUP($C$3:$C$48,입항선박현황!$C$5:$D$35,2,FALSE)</f>
        <v>1800</v>
      </c>
      <c r="L41" s="775">
        <v>43015</v>
      </c>
      <c r="M41" s="776">
        <v>0.375</v>
      </c>
      <c r="N41" s="775">
        <v>43015</v>
      </c>
      <c r="O41" s="776">
        <v>0.79166666666666663</v>
      </c>
      <c r="P41" s="777">
        <f t="shared" si="3"/>
        <v>0.41666666666666663</v>
      </c>
      <c r="Q41" s="778"/>
      <c r="R41" s="785" t="s">
        <v>203</v>
      </c>
      <c r="S41" s="785" t="s">
        <v>166</v>
      </c>
      <c r="T41" s="780" t="s">
        <v>46</v>
      </c>
      <c r="U41" s="781" t="s">
        <v>114</v>
      </c>
      <c r="V41" s="781" t="s">
        <v>75</v>
      </c>
      <c r="W41" s="746" t="s">
        <v>601</v>
      </c>
      <c r="X41" s="782" t="s">
        <v>416</v>
      </c>
      <c r="Y41" s="765"/>
      <c r="Z41" s="975"/>
      <c r="AA41" s="969"/>
      <c r="AD41" s="9"/>
    </row>
    <row r="42" spans="1:46" s="5" customFormat="1" ht="37.5" customHeight="1">
      <c r="A42" s="5">
        <v>40</v>
      </c>
      <c r="B42" s="271">
        <f t="shared" si="5"/>
        <v>40</v>
      </c>
      <c r="C42" s="172" t="s">
        <v>222</v>
      </c>
      <c r="D42" s="145" t="s">
        <v>128</v>
      </c>
      <c r="E42" s="146" t="s">
        <v>129</v>
      </c>
      <c r="F42" s="147">
        <v>53049</v>
      </c>
      <c r="G42" s="148">
        <v>220.6</v>
      </c>
      <c r="H42" s="148">
        <v>48</v>
      </c>
      <c r="I42" s="199">
        <v>7.6</v>
      </c>
      <c r="J42" s="726"/>
      <c r="K42" s="200">
        <f>VLOOKUP($C$3:$C$48,입항선박현황!$C$5:$D$35,2,FALSE)</f>
        <v>1800</v>
      </c>
      <c r="L42" s="201">
        <v>43020</v>
      </c>
      <c r="M42" s="202">
        <v>0.375</v>
      </c>
      <c r="N42" s="201">
        <v>43020</v>
      </c>
      <c r="O42" s="202">
        <v>0.79166666666666663</v>
      </c>
      <c r="P42" s="291">
        <f t="shared" si="3"/>
        <v>0.41666666666666663</v>
      </c>
      <c r="Q42" s="977"/>
      <c r="R42" s="190" t="s">
        <v>203</v>
      </c>
      <c r="S42" s="190" t="s">
        <v>166</v>
      </c>
      <c r="T42" s="203" t="s">
        <v>46</v>
      </c>
      <c r="U42" s="154" t="s">
        <v>114</v>
      </c>
      <c r="V42" s="154" t="s">
        <v>75</v>
      </c>
      <c r="W42" s="155" t="s">
        <v>76</v>
      </c>
      <c r="X42" s="495" t="s">
        <v>415</v>
      </c>
      <c r="Y42" s="507"/>
      <c r="Z42" s="975"/>
      <c r="AA42" s="969"/>
    </row>
    <row r="43" spans="1:46" s="5" customFormat="1" ht="37.5" customHeight="1">
      <c r="A43" s="5">
        <v>41</v>
      </c>
      <c r="B43" s="271">
        <f t="shared" si="5"/>
        <v>41</v>
      </c>
      <c r="C43" s="172" t="s">
        <v>120</v>
      </c>
      <c r="D43" s="173" t="s">
        <v>89</v>
      </c>
      <c r="E43" s="143" t="s">
        <v>90</v>
      </c>
      <c r="F43" s="147">
        <v>115875</v>
      </c>
      <c r="G43" s="149">
        <v>290</v>
      </c>
      <c r="H43" s="149">
        <v>54</v>
      </c>
      <c r="I43" s="150">
        <v>8.5</v>
      </c>
      <c r="J43" s="727"/>
      <c r="K43" s="151">
        <f>VLOOKUP($C$3:$C$48,입항선박현황!$C$5:$D$35,2,FALSE)</f>
        <v>2817</v>
      </c>
      <c r="L43" s="174">
        <v>43020</v>
      </c>
      <c r="M43" s="175">
        <v>0.58333333333333337</v>
      </c>
      <c r="N43" s="174">
        <v>43020</v>
      </c>
      <c r="O43" s="175">
        <v>0.83333333333333337</v>
      </c>
      <c r="P43" s="291">
        <f t="shared" ref="P43:P46" si="7">+O43-M43</f>
        <v>0.25</v>
      </c>
      <c r="Q43" s="711"/>
      <c r="R43" s="190"/>
      <c r="S43" s="143"/>
      <c r="T43" s="143" t="s">
        <v>108</v>
      </c>
      <c r="U43" s="154" t="s">
        <v>109</v>
      </c>
      <c r="V43" s="154" t="s">
        <v>110</v>
      </c>
      <c r="W43" s="155" t="s">
        <v>333</v>
      </c>
      <c r="X43" s="495"/>
      <c r="Y43" s="507"/>
      <c r="Z43" s="975"/>
      <c r="AA43" s="969"/>
    </row>
    <row r="44" spans="1:46" s="5" customFormat="1" ht="37.5" customHeight="1">
      <c r="A44" s="5">
        <v>42</v>
      </c>
      <c r="B44" s="766">
        <f t="shared" si="5"/>
        <v>42</v>
      </c>
      <c r="C44" s="794" t="s">
        <v>56</v>
      </c>
      <c r="D44" s="784" t="s">
        <v>57</v>
      </c>
      <c r="E44" s="785" t="s">
        <v>26</v>
      </c>
      <c r="F44" s="770">
        <v>90963</v>
      </c>
      <c r="G44" s="771">
        <v>294</v>
      </c>
      <c r="H44" s="827">
        <v>54.77</v>
      </c>
      <c r="I44" s="795">
        <v>8.2799999999999994</v>
      </c>
      <c r="J44" s="796"/>
      <c r="K44" s="797">
        <f>VLOOKUP($C$3:$C$48,입항선박현황!$C$5:$D$35,2,FALSE)</f>
        <v>2138</v>
      </c>
      <c r="L44" s="798">
        <v>43023</v>
      </c>
      <c r="M44" s="799">
        <v>0.33333333333333331</v>
      </c>
      <c r="N44" s="798">
        <v>43023</v>
      </c>
      <c r="O44" s="800">
        <v>0.70833333333333337</v>
      </c>
      <c r="P44" s="777">
        <f t="shared" si="7"/>
        <v>0.37500000000000006</v>
      </c>
      <c r="Q44" s="801"/>
      <c r="R44" s="802" t="s">
        <v>148</v>
      </c>
      <c r="S44" s="802" t="s">
        <v>325</v>
      </c>
      <c r="T44" s="785" t="s">
        <v>38</v>
      </c>
      <c r="U44" s="781" t="s">
        <v>121</v>
      </c>
      <c r="V44" s="781" t="s">
        <v>40</v>
      </c>
      <c r="W44" s="746" t="s">
        <v>333</v>
      </c>
      <c r="X44" s="782"/>
      <c r="Y44" s="765"/>
      <c r="Z44" s="975"/>
      <c r="AA44" s="969"/>
    </row>
    <row r="45" spans="1:46" s="5" customFormat="1" ht="37.5" customHeight="1">
      <c r="A45" s="5">
        <v>43</v>
      </c>
      <c r="B45" s="766">
        <f t="shared" si="5"/>
        <v>43</v>
      </c>
      <c r="C45" s="794" t="s">
        <v>56</v>
      </c>
      <c r="D45" s="784" t="s">
        <v>57</v>
      </c>
      <c r="E45" s="785" t="s">
        <v>26</v>
      </c>
      <c r="F45" s="770">
        <v>90963</v>
      </c>
      <c r="G45" s="771">
        <v>294</v>
      </c>
      <c r="H45" s="827">
        <v>54.77</v>
      </c>
      <c r="I45" s="795">
        <v>8.2799999999999994</v>
      </c>
      <c r="J45" s="796"/>
      <c r="K45" s="797">
        <f>VLOOKUP($C$3:$C$48,입항선박현황!$C$5:$D$35,2,FALSE)</f>
        <v>2138</v>
      </c>
      <c r="L45" s="798">
        <v>43027</v>
      </c>
      <c r="M45" s="799">
        <v>0.29166666666666669</v>
      </c>
      <c r="N45" s="798">
        <v>43027</v>
      </c>
      <c r="O45" s="800">
        <v>0.70833333333333337</v>
      </c>
      <c r="P45" s="777">
        <f t="shared" si="7"/>
        <v>0.41666666666666669</v>
      </c>
      <c r="Q45" s="801"/>
      <c r="R45" s="802" t="s">
        <v>137</v>
      </c>
      <c r="S45" s="802" t="s">
        <v>354</v>
      </c>
      <c r="T45" s="785" t="s">
        <v>38</v>
      </c>
      <c r="U45" s="781" t="s">
        <v>121</v>
      </c>
      <c r="V45" s="781" t="s">
        <v>40</v>
      </c>
      <c r="W45" s="746" t="s">
        <v>333</v>
      </c>
      <c r="X45" s="782"/>
      <c r="Y45" s="765"/>
      <c r="Z45" s="975"/>
      <c r="AA45" s="969"/>
    </row>
    <row r="46" spans="1:46" s="5" customFormat="1" ht="37.5" customHeight="1">
      <c r="A46" s="5">
        <v>45</v>
      </c>
      <c r="B46" s="766">
        <f t="shared" si="5"/>
        <v>44</v>
      </c>
      <c r="C46" s="783" t="s">
        <v>120</v>
      </c>
      <c r="D46" s="784" t="s">
        <v>89</v>
      </c>
      <c r="E46" s="785" t="s">
        <v>90</v>
      </c>
      <c r="F46" s="770">
        <v>115875</v>
      </c>
      <c r="G46" s="786">
        <v>290</v>
      </c>
      <c r="H46" s="786">
        <v>54</v>
      </c>
      <c r="I46" s="787">
        <v>8.5</v>
      </c>
      <c r="J46" s="788"/>
      <c r="K46" s="789">
        <f>VLOOKUP($C$3:$C$48,입항선박현황!$C$5:$D$35,2,FALSE)</f>
        <v>2817</v>
      </c>
      <c r="L46" s="790">
        <v>43030</v>
      </c>
      <c r="M46" s="791">
        <v>0.14583333333333334</v>
      </c>
      <c r="N46" s="790">
        <v>43031</v>
      </c>
      <c r="O46" s="791">
        <v>0.66666666666666663</v>
      </c>
      <c r="P46" s="777">
        <f t="shared" si="7"/>
        <v>0.52083333333333326</v>
      </c>
      <c r="Q46" s="792"/>
      <c r="R46" s="779"/>
      <c r="S46" s="785"/>
      <c r="T46" s="785" t="s">
        <v>108</v>
      </c>
      <c r="U46" s="781" t="s">
        <v>109</v>
      </c>
      <c r="V46" s="781" t="s">
        <v>110</v>
      </c>
      <c r="W46" s="746" t="s">
        <v>333</v>
      </c>
      <c r="X46" s="782"/>
      <c r="Y46" s="765" t="s">
        <v>637</v>
      </c>
      <c r="Z46" s="975"/>
      <c r="AA46" s="969"/>
    </row>
    <row r="47" spans="1:46" s="5" customFormat="1" ht="37.5" customHeight="1">
      <c r="C47" s="13"/>
      <c r="D47" s="13"/>
      <c r="E47" s="13"/>
      <c r="F47" s="15"/>
      <c r="G47" s="16"/>
      <c r="H47" s="16"/>
      <c r="I47" s="17"/>
      <c r="J47" s="6"/>
      <c r="K47" s="24">
        <f>SUM(K3:K46)</f>
        <v>69746</v>
      </c>
      <c r="L47" s="19"/>
      <c r="M47" s="19"/>
      <c r="N47" s="19"/>
      <c r="O47" s="19"/>
      <c r="P47" s="20">
        <f>SUM(P3:P46)</f>
        <v>15.905555555555551</v>
      </c>
      <c r="Q47" s="20"/>
      <c r="R47" s="13"/>
      <c r="S47" s="13"/>
      <c r="T47" s="13"/>
      <c r="U47" s="13"/>
      <c r="V47" s="13"/>
      <c r="W47" s="2"/>
      <c r="X47" s="53"/>
      <c r="Y47" s="53"/>
      <c r="Z47" s="509"/>
      <c r="AA47" s="969"/>
    </row>
    <row r="48" spans="1:46" s="5" customFormat="1" ht="37.5" customHeight="1">
      <c r="B48" s="10"/>
      <c r="C48" s="13"/>
      <c r="D48" s="13"/>
      <c r="E48" s="2"/>
      <c r="F48" s="15"/>
      <c r="G48" s="16"/>
      <c r="H48" s="21"/>
      <c r="I48" s="22"/>
      <c r="J48" s="728"/>
      <c r="K48" s="24"/>
      <c r="L48" s="19"/>
      <c r="M48" s="19"/>
      <c r="N48" s="19"/>
      <c r="O48" s="19"/>
      <c r="P48" s="10"/>
      <c r="Q48" s="10"/>
      <c r="R48" s="10"/>
      <c r="S48" s="25"/>
      <c r="T48" s="2"/>
      <c r="W48" s="2"/>
      <c r="X48" s="53"/>
      <c r="Y48" s="53"/>
      <c r="Z48" s="510"/>
      <c r="AA48" s="969"/>
    </row>
    <row r="49" spans="1:29" s="5" customFormat="1" ht="37.5" customHeight="1">
      <c r="B49" s="10"/>
      <c r="V49" s="2"/>
      <c r="W49" s="2"/>
      <c r="X49" s="53"/>
      <c r="Y49" s="53"/>
      <c r="Z49" s="511"/>
      <c r="AA49" s="969"/>
    </row>
    <row r="50" spans="1:29" s="5" customFormat="1" ht="37.5" customHeight="1">
      <c r="A50" s="5">
        <v>36</v>
      </c>
      <c r="B50" s="10"/>
      <c r="V50" s="2"/>
      <c r="W50" s="2"/>
      <c r="X50" s="53"/>
      <c r="Y50" s="53"/>
      <c r="Z50" s="53"/>
      <c r="AA50" s="969"/>
    </row>
    <row r="51" spans="1:29" s="5" customFormat="1" ht="37.5" customHeight="1">
      <c r="A51" s="5">
        <v>37</v>
      </c>
      <c r="B51" s="10"/>
      <c r="C51" s="13"/>
      <c r="D51" s="13"/>
      <c r="E51" s="2"/>
      <c r="F51" s="15"/>
      <c r="G51" s="16"/>
      <c r="H51" s="21"/>
      <c r="I51" s="22"/>
      <c r="J51" s="728"/>
      <c r="K51" s="24"/>
      <c r="L51" s="19"/>
      <c r="M51" s="19"/>
      <c r="N51" s="19"/>
      <c r="O51" s="19"/>
      <c r="P51" s="10"/>
      <c r="Q51" s="10"/>
      <c r="R51" s="10"/>
      <c r="S51" s="10"/>
      <c r="T51" s="2"/>
      <c r="U51" s="2"/>
      <c r="V51" s="2"/>
      <c r="W51" s="2"/>
      <c r="X51" s="53"/>
      <c r="Y51" s="53"/>
      <c r="Z51" s="53"/>
      <c r="AA51" s="969"/>
    </row>
    <row r="52" spans="1:29" s="5" customFormat="1" ht="37.5" customHeight="1">
      <c r="B52" s="10"/>
      <c r="C52" s="13"/>
      <c r="D52" s="13"/>
      <c r="E52" s="2"/>
      <c r="F52" s="15"/>
      <c r="G52" s="16"/>
      <c r="H52" s="21"/>
      <c r="I52" s="22"/>
      <c r="J52" s="728"/>
      <c r="K52" s="24"/>
      <c r="L52" s="19"/>
      <c r="M52" s="19"/>
      <c r="N52" s="19"/>
      <c r="O52" s="19"/>
      <c r="P52" s="10"/>
      <c r="Q52" s="10"/>
      <c r="R52" s="10"/>
      <c r="S52" s="10"/>
      <c r="T52" s="2"/>
      <c r="U52" s="2"/>
      <c r="V52" s="2"/>
      <c r="W52" s="2"/>
      <c r="X52" s="53"/>
      <c r="Y52" s="53"/>
      <c r="Z52" s="53"/>
      <c r="AA52" s="969"/>
    </row>
    <row r="53" spans="1:29" s="5" customFormat="1" ht="37.5" customHeight="1">
      <c r="A53" s="5">
        <v>38</v>
      </c>
      <c r="B53" s="10"/>
      <c r="C53" s="13"/>
      <c r="D53" s="13"/>
      <c r="E53" s="2"/>
      <c r="F53" s="15"/>
      <c r="G53" s="16"/>
      <c r="H53" s="21"/>
      <c r="I53" s="22"/>
      <c r="J53" s="728"/>
      <c r="K53" s="24"/>
      <c r="L53" s="19"/>
      <c r="M53" s="19"/>
      <c r="N53" s="19"/>
      <c r="O53" s="19"/>
      <c r="P53" s="10"/>
      <c r="Q53" s="10"/>
      <c r="R53" s="10"/>
      <c r="S53" s="10"/>
      <c r="T53" s="2"/>
      <c r="U53" s="2"/>
      <c r="V53" s="2"/>
      <c r="W53" s="2"/>
      <c r="X53" s="53"/>
      <c r="Y53" s="53"/>
      <c r="Z53" s="53"/>
      <c r="AA53" s="969"/>
    </row>
    <row r="54" spans="1:29" s="5" customFormat="1" ht="37.5" customHeight="1">
      <c r="B54" s="10"/>
      <c r="C54" s="13"/>
      <c r="D54" s="13"/>
      <c r="E54" s="2"/>
      <c r="F54" s="15"/>
      <c r="G54" s="16"/>
      <c r="H54" s="21"/>
      <c r="I54" s="22"/>
      <c r="J54" s="728"/>
      <c r="K54" s="24"/>
      <c r="L54" s="19"/>
      <c r="M54" s="19"/>
      <c r="N54" s="19"/>
      <c r="O54" s="19"/>
      <c r="P54" s="10"/>
      <c r="Q54" s="10"/>
      <c r="R54" s="10"/>
      <c r="S54" s="10"/>
      <c r="T54" s="2"/>
      <c r="U54" s="2"/>
      <c r="V54" s="2"/>
      <c r="W54" s="2"/>
      <c r="X54" s="53"/>
      <c r="Y54" s="53"/>
      <c r="Z54" s="53"/>
      <c r="AA54" s="969"/>
      <c r="AC54" s="5" t="s">
        <v>386</v>
      </c>
    </row>
    <row r="55" spans="1:29" s="5" customFormat="1" ht="37.5" customHeight="1">
      <c r="A55" s="5">
        <v>39</v>
      </c>
      <c r="B55" s="10"/>
      <c r="C55" s="13"/>
      <c r="D55" s="13"/>
      <c r="E55" s="2"/>
      <c r="F55" s="15"/>
      <c r="G55" s="16"/>
      <c r="H55" s="21"/>
      <c r="I55" s="22"/>
      <c r="J55" s="728"/>
      <c r="K55" s="24"/>
      <c r="L55" s="19"/>
      <c r="M55" s="19"/>
      <c r="N55" s="19"/>
      <c r="O55" s="19"/>
      <c r="P55" s="10"/>
      <c r="Q55" s="10"/>
      <c r="R55" s="10"/>
      <c r="S55" s="10"/>
      <c r="T55" s="2"/>
      <c r="U55" s="2"/>
      <c r="V55" s="2"/>
      <c r="W55" s="2"/>
      <c r="X55" s="53"/>
      <c r="Y55" s="53"/>
      <c r="Z55" s="53"/>
      <c r="AA55" s="969"/>
    </row>
    <row r="56" spans="1:29" s="5" customFormat="1" ht="37.5" customHeight="1">
      <c r="B56" s="10"/>
      <c r="C56" s="13"/>
      <c r="D56" s="13"/>
      <c r="E56" s="2"/>
      <c r="F56" s="15"/>
      <c r="G56" s="16"/>
      <c r="H56" s="21"/>
      <c r="I56" s="22"/>
      <c r="J56" s="728"/>
      <c r="K56" s="24"/>
      <c r="L56" s="19"/>
      <c r="M56" s="19"/>
      <c r="N56" s="19"/>
      <c r="O56" s="19"/>
      <c r="P56" s="10"/>
      <c r="Q56" s="10"/>
      <c r="R56" s="10"/>
      <c r="S56" s="10"/>
      <c r="T56" s="2"/>
      <c r="U56" s="2"/>
      <c r="V56" s="2"/>
      <c r="W56" s="2"/>
      <c r="X56" s="53"/>
      <c r="Y56" s="53"/>
      <c r="Z56" s="53"/>
      <c r="AA56" s="969"/>
    </row>
    <row r="57" spans="1:29" s="5" customFormat="1" ht="37.5" customHeight="1">
      <c r="A57" s="5">
        <v>40</v>
      </c>
      <c r="B57" s="10"/>
      <c r="C57" s="13"/>
      <c r="D57" s="13"/>
      <c r="E57" s="2"/>
      <c r="F57" s="15"/>
      <c r="G57" s="16"/>
      <c r="H57" s="21"/>
      <c r="I57" s="22"/>
      <c r="J57" s="728"/>
      <c r="K57" s="24"/>
      <c r="L57" s="19"/>
      <c r="M57" s="19"/>
      <c r="N57" s="19"/>
      <c r="O57" s="19"/>
      <c r="P57" s="10"/>
      <c r="Q57" s="10"/>
      <c r="R57" s="10"/>
      <c r="S57" s="10"/>
      <c r="T57" s="2"/>
      <c r="U57" s="2"/>
      <c r="V57" s="2"/>
      <c r="W57" s="2"/>
      <c r="X57" s="53"/>
      <c r="Y57" s="53"/>
      <c r="Z57" s="53"/>
      <c r="AA57" s="969"/>
    </row>
    <row r="58" spans="1:29" s="5" customFormat="1" ht="37.5" customHeight="1">
      <c r="B58" s="10"/>
      <c r="C58" s="13"/>
      <c r="D58" s="13"/>
      <c r="E58" s="2"/>
      <c r="F58" s="15"/>
      <c r="G58" s="16"/>
      <c r="H58" s="21"/>
      <c r="I58" s="22"/>
      <c r="J58" s="728"/>
      <c r="K58" s="24"/>
      <c r="L58" s="19"/>
      <c r="M58" s="19"/>
      <c r="N58" s="19"/>
      <c r="O58" s="19"/>
      <c r="P58" s="10"/>
      <c r="Q58" s="10"/>
      <c r="R58" s="10"/>
      <c r="S58" s="10"/>
      <c r="T58" s="2"/>
      <c r="U58" s="2"/>
      <c r="V58" s="2"/>
      <c r="W58" s="2"/>
      <c r="X58" s="53"/>
      <c r="Y58" s="53"/>
      <c r="Z58" s="53"/>
      <c r="AA58" s="969"/>
      <c r="AC58" s="5" t="s">
        <v>386</v>
      </c>
    </row>
    <row r="59" spans="1:29" s="5" customFormat="1" ht="37.5" customHeight="1">
      <c r="B59" s="10"/>
      <c r="C59" s="13"/>
      <c r="D59" s="13"/>
      <c r="E59" s="2"/>
      <c r="F59" s="15"/>
      <c r="G59" s="16"/>
      <c r="H59" s="21"/>
      <c r="I59" s="22"/>
      <c r="J59" s="728"/>
      <c r="K59" s="24"/>
      <c r="L59" s="19"/>
      <c r="M59" s="19"/>
      <c r="N59" s="19"/>
      <c r="O59" s="19"/>
      <c r="P59" s="10"/>
      <c r="Q59" s="10"/>
      <c r="R59" s="10"/>
      <c r="S59" s="10"/>
      <c r="T59" s="2"/>
      <c r="U59" s="2"/>
      <c r="V59" s="2"/>
      <c r="W59" s="2"/>
      <c r="X59" s="53"/>
      <c r="Y59" s="53"/>
      <c r="Z59" s="53"/>
      <c r="AA59" s="969"/>
    </row>
    <row r="60" spans="1:29" s="5" customFormat="1" ht="37.5" customHeight="1">
      <c r="B60" s="10"/>
      <c r="C60" s="13"/>
      <c r="D60" s="13"/>
      <c r="E60" s="2"/>
      <c r="F60" s="15"/>
      <c r="G60" s="16"/>
      <c r="H60" s="21"/>
      <c r="I60" s="22"/>
      <c r="J60" s="728"/>
      <c r="K60" s="24"/>
      <c r="L60" s="19"/>
      <c r="M60" s="19"/>
      <c r="N60" s="19"/>
      <c r="O60" s="19"/>
      <c r="P60" s="10"/>
      <c r="Q60" s="10"/>
      <c r="R60" s="10"/>
      <c r="S60" s="10"/>
      <c r="T60" s="2"/>
      <c r="U60" s="2"/>
      <c r="V60" s="2"/>
      <c r="W60" s="2"/>
      <c r="X60" s="53"/>
      <c r="Y60" s="53"/>
      <c r="Z60" s="53"/>
      <c r="AA60" s="969"/>
    </row>
    <row r="61" spans="1:29" s="5" customFormat="1" ht="37.5" customHeight="1">
      <c r="A61" s="5">
        <v>41</v>
      </c>
      <c r="B61" s="10"/>
      <c r="C61" s="13"/>
      <c r="D61" s="13"/>
      <c r="E61" s="2"/>
      <c r="F61" s="15"/>
      <c r="G61" s="16"/>
      <c r="H61" s="21"/>
      <c r="I61" s="22"/>
      <c r="J61" s="728"/>
      <c r="K61" s="24"/>
      <c r="L61" s="19"/>
      <c r="M61" s="19"/>
      <c r="N61" s="19"/>
      <c r="O61" s="19"/>
      <c r="P61" s="10"/>
      <c r="Q61" s="10"/>
      <c r="R61" s="10"/>
      <c r="S61" s="10"/>
      <c r="T61" s="2"/>
      <c r="U61" s="2"/>
      <c r="V61" s="2"/>
      <c r="W61" s="2"/>
      <c r="X61" s="53"/>
      <c r="Y61" s="53"/>
      <c r="Z61" s="53"/>
      <c r="AA61" s="969"/>
    </row>
    <row r="62" spans="1:29" s="5" customFormat="1" ht="37.5" customHeight="1">
      <c r="A62" s="5">
        <v>42</v>
      </c>
      <c r="B62" s="10"/>
      <c r="C62" s="13"/>
      <c r="D62" s="13"/>
      <c r="E62" s="2"/>
      <c r="F62" s="15"/>
      <c r="G62" s="16"/>
      <c r="H62" s="21"/>
      <c r="I62" s="22"/>
      <c r="J62" s="728"/>
      <c r="K62" s="24"/>
      <c r="L62" s="19"/>
      <c r="M62" s="19"/>
      <c r="N62" s="19"/>
      <c r="O62" s="19"/>
      <c r="P62" s="10"/>
      <c r="Q62" s="10"/>
      <c r="R62" s="10"/>
      <c r="S62" s="10"/>
      <c r="T62" s="2"/>
      <c r="U62" s="2"/>
      <c r="V62" s="2"/>
      <c r="W62" s="2"/>
      <c r="X62" s="53"/>
      <c r="Y62" s="53"/>
      <c r="Z62" s="53"/>
      <c r="AA62" s="969"/>
    </row>
    <row r="63" spans="1:29" s="5" customFormat="1" ht="37.5" customHeight="1">
      <c r="A63" s="5">
        <v>43</v>
      </c>
      <c r="B63" s="10"/>
      <c r="C63" s="13"/>
      <c r="D63" s="13"/>
      <c r="E63" s="2"/>
      <c r="F63" s="15"/>
      <c r="G63" s="16"/>
      <c r="H63" s="21"/>
      <c r="I63" s="22"/>
      <c r="J63" s="728"/>
      <c r="K63" s="24"/>
      <c r="L63" s="19"/>
      <c r="M63" s="19"/>
      <c r="N63" s="19"/>
      <c r="O63" s="19"/>
      <c r="P63" s="10"/>
      <c r="Q63" s="10"/>
      <c r="R63" s="10"/>
      <c r="S63" s="10"/>
      <c r="T63" s="2"/>
      <c r="U63" s="2"/>
      <c r="V63" s="2"/>
      <c r="W63" s="2"/>
      <c r="X63" s="53"/>
      <c r="Y63" s="53"/>
      <c r="Z63" s="53"/>
      <c r="AA63" s="969"/>
    </row>
    <row r="64" spans="1:29" s="5" customFormat="1" ht="37.5" customHeight="1">
      <c r="A64" s="5">
        <v>44</v>
      </c>
      <c r="B64" s="10"/>
      <c r="C64" s="13"/>
      <c r="D64" s="13"/>
      <c r="E64" s="2"/>
      <c r="F64" s="15"/>
      <c r="G64" s="16"/>
      <c r="H64" s="21"/>
      <c r="I64" s="22"/>
      <c r="J64" s="728"/>
      <c r="K64" s="23"/>
      <c r="L64" s="24"/>
      <c r="M64" s="19"/>
      <c r="N64" s="19"/>
      <c r="O64" s="19"/>
      <c r="P64" s="19"/>
      <c r="Q64" s="10"/>
      <c r="R64" s="10"/>
      <c r="S64" s="10"/>
      <c r="T64" s="10"/>
      <c r="U64" s="2"/>
      <c r="V64" s="2"/>
      <c r="W64" s="2"/>
      <c r="X64" s="53"/>
      <c r="Y64" s="53"/>
      <c r="Z64" s="53"/>
      <c r="AA64" s="969"/>
    </row>
    <row r="65" spans="1:52" s="5" customFormat="1" ht="37.5" customHeight="1">
      <c r="A65" s="5">
        <v>45</v>
      </c>
      <c r="B65" s="10"/>
      <c r="C65" s="13"/>
      <c r="D65" s="13"/>
      <c r="E65" s="2"/>
      <c r="F65" s="15"/>
      <c r="G65" s="16"/>
      <c r="H65" s="21"/>
      <c r="I65" s="22"/>
      <c r="J65" s="728"/>
      <c r="K65" s="23"/>
      <c r="L65" s="24"/>
      <c r="M65" s="19"/>
      <c r="N65" s="19"/>
      <c r="O65" s="19"/>
      <c r="P65" s="19"/>
      <c r="Q65" s="10"/>
      <c r="R65" s="10"/>
      <c r="S65" s="10"/>
      <c r="T65" s="10"/>
      <c r="U65" s="2"/>
      <c r="V65" s="2"/>
      <c r="W65" s="2"/>
      <c r="X65" s="53"/>
      <c r="Y65" s="53"/>
      <c r="Z65" s="53"/>
      <c r="AA65" s="969"/>
    </row>
    <row r="66" spans="1:52" s="5" customFormat="1" ht="37.5" customHeight="1">
      <c r="B66" s="10"/>
      <c r="C66" s="13"/>
      <c r="D66" s="13"/>
      <c r="E66" s="2"/>
      <c r="F66" s="15"/>
      <c r="G66" s="16"/>
      <c r="H66" s="21"/>
      <c r="I66" s="22"/>
      <c r="J66" s="728"/>
      <c r="K66" s="23"/>
      <c r="L66" s="24"/>
      <c r="M66" s="19"/>
      <c r="N66" s="19"/>
      <c r="O66" s="19"/>
      <c r="P66" s="19"/>
      <c r="Q66" s="10"/>
      <c r="R66" s="10"/>
      <c r="S66" s="10"/>
      <c r="T66" s="10"/>
      <c r="U66" s="2"/>
      <c r="V66" s="2"/>
      <c r="W66" s="2"/>
      <c r="X66" s="53"/>
      <c r="Y66" s="53"/>
      <c r="Z66" s="53"/>
      <c r="AA66" s="969"/>
    </row>
    <row r="67" spans="1:52" s="5" customFormat="1" ht="37.5" customHeight="1">
      <c r="B67" s="10"/>
      <c r="C67" s="13"/>
      <c r="D67" s="13"/>
      <c r="E67" s="2"/>
      <c r="F67" s="15"/>
      <c r="G67" s="16"/>
      <c r="H67" s="21"/>
      <c r="I67" s="22"/>
      <c r="J67" s="728"/>
      <c r="K67" s="23"/>
      <c r="L67" s="24"/>
      <c r="M67" s="19"/>
      <c r="N67" s="19"/>
      <c r="O67" s="19"/>
      <c r="P67" s="19"/>
      <c r="Q67" s="10"/>
      <c r="R67" s="10"/>
      <c r="S67" s="10"/>
      <c r="T67" s="10"/>
      <c r="U67" s="2"/>
      <c r="V67" s="2"/>
      <c r="W67" s="2"/>
      <c r="X67" s="53"/>
      <c r="Y67" s="53"/>
      <c r="Z67" s="53"/>
      <c r="AA67" s="969"/>
    </row>
    <row r="68" spans="1:52" s="5" customFormat="1" ht="37.5" customHeight="1">
      <c r="A68" s="5">
        <v>46</v>
      </c>
      <c r="B68" s="10"/>
      <c r="C68" s="13"/>
      <c r="D68" s="13"/>
      <c r="E68" s="2"/>
      <c r="F68" s="15"/>
      <c r="G68" s="16"/>
      <c r="H68" s="21"/>
      <c r="I68" s="22"/>
      <c r="J68" s="728"/>
      <c r="K68" s="23"/>
      <c r="L68" s="24"/>
      <c r="M68" s="19"/>
      <c r="N68" s="19"/>
      <c r="O68" s="19"/>
      <c r="P68" s="19"/>
      <c r="Q68" s="10"/>
      <c r="R68" s="10"/>
      <c r="S68" s="10"/>
      <c r="T68" s="10"/>
      <c r="U68" s="2"/>
      <c r="V68" s="2"/>
      <c r="W68" s="2"/>
      <c r="X68" s="53"/>
      <c r="Y68" s="53"/>
      <c r="Z68" s="53"/>
      <c r="AA68" s="969"/>
    </row>
    <row r="69" spans="1:52" s="5" customFormat="1" ht="37.5" customHeight="1">
      <c r="A69" s="5">
        <v>47</v>
      </c>
      <c r="B69" s="10"/>
      <c r="C69" s="13"/>
      <c r="D69" s="13"/>
      <c r="E69" s="2"/>
      <c r="F69" s="15"/>
      <c r="G69" s="16"/>
      <c r="H69" s="21"/>
      <c r="I69" s="22"/>
      <c r="J69" s="728"/>
      <c r="K69" s="23"/>
      <c r="L69" s="24"/>
      <c r="M69" s="19"/>
      <c r="N69" s="19"/>
      <c r="O69" s="19"/>
      <c r="P69" s="19"/>
      <c r="Q69" s="10"/>
      <c r="R69" s="10"/>
      <c r="S69" s="10"/>
      <c r="T69" s="10"/>
      <c r="U69" s="2"/>
      <c r="V69" s="2"/>
      <c r="W69" s="2"/>
      <c r="X69" s="53"/>
      <c r="Y69" s="53"/>
      <c r="Z69" s="53"/>
      <c r="AA69" s="969"/>
    </row>
    <row r="70" spans="1:52" s="5" customFormat="1" ht="37.5" customHeight="1">
      <c r="A70" s="5">
        <v>48</v>
      </c>
      <c r="B70" s="10"/>
      <c r="C70" s="13"/>
      <c r="D70" s="13"/>
      <c r="E70" s="2"/>
      <c r="F70" s="15"/>
      <c r="G70" s="16"/>
      <c r="H70" s="21"/>
      <c r="I70" s="22"/>
      <c r="J70" s="728"/>
      <c r="K70" s="23"/>
      <c r="L70" s="24"/>
      <c r="M70" s="19"/>
      <c r="N70" s="19"/>
      <c r="O70" s="19"/>
      <c r="P70" s="19"/>
      <c r="Q70" s="10"/>
      <c r="R70" s="10"/>
      <c r="S70" s="10"/>
      <c r="T70" s="10"/>
      <c r="U70" s="2"/>
      <c r="V70" s="2"/>
      <c r="W70" s="2"/>
      <c r="X70" s="53"/>
      <c r="Y70" s="53"/>
      <c r="Z70" s="53"/>
      <c r="AA70" s="969"/>
    </row>
    <row r="71" spans="1:52" s="5" customFormat="1" ht="37.5" customHeight="1">
      <c r="B71" s="10"/>
      <c r="C71" s="13"/>
      <c r="D71" s="13"/>
      <c r="E71" s="2"/>
      <c r="F71" s="15"/>
      <c r="G71" s="16"/>
      <c r="H71" s="21"/>
      <c r="I71" s="22"/>
      <c r="J71" s="728"/>
      <c r="K71" s="23"/>
      <c r="L71" s="24"/>
      <c r="M71" s="19"/>
      <c r="N71" s="19"/>
      <c r="O71" s="19"/>
      <c r="P71" s="19"/>
      <c r="Q71" s="10"/>
      <c r="R71" s="10"/>
      <c r="S71" s="10"/>
      <c r="T71" s="10"/>
      <c r="U71" s="2"/>
      <c r="V71" s="2"/>
      <c r="W71" s="2"/>
      <c r="X71" s="53"/>
      <c r="Y71" s="53"/>
      <c r="Z71" s="53"/>
      <c r="AA71" s="969"/>
    </row>
    <row r="72" spans="1:52" s="5" customFormat="1" ht="37.5" customHeight="1">
      <c r="A72" s="5">
        <v>49</v>
      </c>
      <c r="B72" s="10"/>
      <c r="C72" s="13"/>
      <c r="D72" s="13"/>
      <c r="E72" s="2"/>
      <c r="F72" s="15"/>
      <c r="G72" s="16"/>
      <c r="H72" s="21"/>
      <c r="I72" s="22"/>
      <c r="J72" s="728"/>
      <c r="K72" s="23"/>
      <c r="L72" s="24"/>
      <c r="M72" s="19"/>
      <c r="N72" s="19"/>
      <c r="O72" s="19"/>
      <c r="P72" s="19"/>
      <c r="Q72" s="10"/>
      <c r="R72" s="10"/>
      <c r="S72" s="10"/>
      <c r="T72" s="10"/>
      <c r="U72" s="2"/>
      <c r="V72" s="2"/>
      <c r="W72" s="2"/>
      <c r="X72" s="53"/>
      <c r="Y72" s="53"/>
      <c r="Z72" s="53"/>
      <c r="AA72" s="969"/>
    </row>
    <row r="73" spans="1:52" s="5" customFormat="1" ht="37.5" customHeight="1">
      <c r="B73" s="10"/>
      <c r="C73" s="13"/>
      <c r="D73" s="13"/>
      <c r="E73" s="2"/>
      <c r="F73" s="15"/>
      <c r="G73" s="16"/>
      <c r="H73" s="21"/>
      <c r="I73" s="22"/>
      <c r="J73" s="728"/>
      <c r="K73" s="23"/>
      <c r="L73" s="24"/>
      <c r="M73" s="19"/>
      <c r="N73" s="19"/>
      <c r="O73" s="19"/>
      <c r="P73" s="19"/>
      <c r="Q73" s="10"/>
      <c r="R73" s="10"/>
      <c r="S73" s="10"/>
      <c r="T73" s="10"/>
      <c r="U73" s="2"/>
      <c r="V73" s="2"/>
      <c r="W73" s="2"/>
      <c r="X73" s="53"/>
      <c r="Y73" s="53"/>
      <c r="Z73" s="53"/>
      <c r="AA73" s="969"/>
    </row>
    <row r="74" spans="1:52" s="5" customFormat="1" ht="37.5" customHeight="1">
      <c r="A74" s="5">
        <v>50</v>
      </c>
      <c r="B74" s="10"/>
      <c r="C74" s="13"/>
      <c r="D74" s="13"/>
      <c r="E74" s="2"/>
      <c r="F74" s="15"/>
      <c r="G74" s="16"/>
      <c r="H74" s="21"/>
      <c r="I74" s="22"/>
      <c r="J74" s="728"/>
      <c r="K74" s="23"/>
      <c r="L74" s="24"/>
      <c r="M74" s="19"/>
      <c r="N74" s="19"/>
      <c r="O74" s="19"/>
      <c r="P74" s="19"/>
      <c r="Q74" s="10"/>
      <c r="R74" s="10"/>
      <c r="S74" s="10"/>
      <c r="T74" s="10"/>
      <c r="U74" s="2"/>
      <c r="V74" s="2"/>
      <c r="W74" s="2"/>
      <c r="X74" s="53"/>
      <c r="Y74" s="53"/>
      <c r="Z74" s="53"/>
      <c r="AA74" s="969"/>
    </row>
    <row r="75" spans="1:52" s="5" customFormat="1" ht="37.5" customHeight="1">
      <c r="A75" s="5">
        <v>51</v>
      </c>
      <c r="B75" s="10"/>
      <c r="C75" s="13"/>
      <c r="D75" s="13"/>
      <c r="E75" s="2"/>
      <c r="F75" s="15"/>
      <c r="G75" s="16"/>
      <c r="H75" s="21"/>
      <c r="I75" s="22"/>
      <c r="J75" s="728"/>
      <c r="K75" s="23"/>
      <c r="L75" s="24"/>
      <c r="M75" s="19"/>
      <c r="N75" s="19"/>
      <c r="O75" s="19"/>
      <c r="P75" s="19"/>
      <c r="Q75" s="10"/>
      <c r="R75" s="10"/>
      <c r="S75" s="10"/>
      <c r="T75" s="10"/>
      <c r="U75" s="2"/>
      <c r="V75" s="2"/>
      <c r="W75" s="2"/>
      <c r="X75" s="53"/>
      <c r="Y75" s="53"/>
      <c r="Z75" s="53"/>
      <c r="AA75" s="969"/>
    </row>
    <row r="76" spans="1:52" s="8" customFormat="1" ht="37.5" customHeight="1">
      <c r="A76" s="5"/>
      <c r="B76" s="10"/>
      <c r="C76" s="13"/>
      <c r="D76" s="13"/>
      <c r="E76" s="2"/>
      <c r="F76" s="15"/>
      <c r="G76" s="16"/>
      <c r="H76" s="21"/>
      <c r="I76" s="22"/>
      <c r="J76" s="728"/>
      <c r="K76" s="23"/>
      <c r="L76" s="24"/>
      <c r="M76" s="19"/>
      <c r="N76" s="19"/>
      <c r="O76" s="19"/>
      <c r="P76" s="19"/>
      <c r="Q76" s="10"/>
      <c r="R76" s="10"/>
      <c r="S76" s="10"/>
      <c r="T76" s="10"/>
      <c r="U76" s="2"/>
      <c r="V76" s="2"/>
      <c r="W76" s="2"/>
      <c r="X76" s="53"/>
      <c r="Y76" s="53"/>
      <c r="Z76" s="53"/>
      <c r="AA76" s="969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 s="5" customFormat="1" ht="37.5" customHeight="1">
      <c r="A77" s="5">
        <v>52</v>
      </c>
      <c r="B77" s="10"/>
      <c r="C77" s="13"/>
      <c r="D77" s="13"/>
      <c r="E77" s="2"/>
      <c r="F77" s="15"/>
      <c r="G77" s="16"/>
      <c r="H77" s="21"/>
      <c r="I77" s="22"/>
      <c r="J77" s="728"/>
      <c r="K77" s="23"/>
      <c r="L77" s="24"/>
      <c r="M77" s="19"/>
      <c r="N77" s="19"/>
      <c r="O77" s="19"/>
      <c r="P77" s="19"/>
      <c r="Q77" s="10"/>
      <c r="R77" s="10"/>
      <c r="S77" s="10"/>
      <c r="T77" s="10"/>
      <c r="U77" s="2"/>
      <c r="V77" s="2"/>
      <c r="W77" s="2"/>
      <c r="X77" s="2"/>
      <c r="Y77" s="53"/>
      <c r="Z77" s="53"/>
      <c r="AA77" s="969"/>
    </row>
    <row r="78" spans="1:52" s="5" customFormat="1" ht="37.5" customHeight="1">
      <c r="B78" s="10"/>
      <c r="C78" s="13"/>
      <c r="D78" s="13"/>
      <c r="E78" s="2"/>
      <c r="F78" s="15"/>
      <c r="G78" s="16"/>
      <c r="H78" s="21"/>
      <c r="I78" s="22"/>
      <c r="J78" s="728"/>
      <c r="K78" s="23"/>
      <c r="L78" s="24"/>
      <c r="M78" s="19"/>
      <c r="N78" s="19"/>
      <c r="O78" s="19"/>
      <c r="P78" s="19"/>
      <c r="Q78" s="10"/>
      <c r="R78" s="10"/>
      <c r="S78" s="10"/>
      <c r="T78" s="10"/>
      <c r="U78" s="2"/>
      <c r="V78" s="2"/>
      <c r="W78" s="2"/>
      <c r="X78" s="2"/>
      <c r="Y78" s="53"/>
      <c r="Z78" s="53"/>
      <c r="AA78" s="969"/>
    </row>
    <row r="79" spans="1:52" s="5" customFormat="1" ht="37.5" customHeight="1">
      <c r="B79" s="10"/>
      <c r="C79" s="13"/>
      <c r="D79" s="13"/>
      <c r="E79" s="2"/>
      <c r="F79" s="15"/>
      <c r="G79" s="16"/>
      <c r="H79" s="21"/>
      <c r="I79" s="22"/>
      <c r="J79" s="728"/>
      <c r="K79" s="23"/>
      <c r="L79" s="24"/>
      <c r="M79" s="19"/>
      <c r="N79" s="19"/>
      <c r="O79" s="19"/>
      <c r="P79" s="19"/>
      <c r="Q79" s="10"/>
      <c r="R79" s="10"/>
      <c r="S79" s="10"/>
      <c r="T79" s="10"/>
      <c r="U79" s="2"/>
      <c r="V79" s="2"/>
      <c r="W79" s="2"/>
      <c r="X79" s="2"/>
      <c r="Y79" s="53"/>
      <c r="Z79" s="53"/>
      <c r="AA79" s="969"/>
    </row>
    <row r="80" spans="1:52" s="5" customFormat="1" ht="37.5" customHeight="1">
      <c r="A80" s="5">
        <v>53</v>
      </c>
      <c r="B80" s="10"/>
      <c r="C80" s="13"/>
      <c r="D80" s="13"/>
      <c r="E80" s="2"/>
      <c r="F80" s="15"/>
      <c r="G80" s="16"/>
      <c r="H80" s="21"/>
      <c r="I80" s="22"/>
      <c r="J80" s="728"/>
      <c r="K80" s="23"/>
      <c r="L80" s="24"/>
      <c r="M80" s="19"/>
      <c r="N80" s="19"/>
      <c r="O80" s="19"/>
      <c r="P80" s="19"/>
      <c r="Q80" s="10"/>
      <c r="R80" s="10"/>
      <c r="S80" s="10"/>
      <c r="T80" s="10"/>
      <c r="U80" s="2"/>
      <c r="V80" s="2"/>
      <c r="W80" s="2"/>
      <c r="X80" s="2"/>
      <c r="Y80" s="53"/>
      <c r="Z80" s="53"/>
      <c r="AA80" s="969"/>
    </row>
    <row r="81" spans="1:52" s="5" customFormat="1" ht="37.5" customHeight="1">
      <c r="B81" s="10"/>
      <c r="C81" s="13"/>
      <c r="D81" s="13"/>
      <c r="E81" s="2"/>
      <c r="F81" s="15"/>
      <c r="G81" s="16"/>
      <c r="H81" s="21"/>
      <c r="I81" s="22"/>
      <c r="J81" s="728"/>
      <c r="K81" s="23"/>
      <c r="L81" s="24"/>
      <c r="M81" s="19"/>
      <c r="N81" s="19"/>
      <c r="O81" s="19"/>
      <c r="P81" s="19"/>
      <c r="Q81" s="10"/>
      <c r="R81" s="10"/>
      <c r="S81" s="10"/>
      <c r="T81" s="10"/>
      <c r="U81" s="2"/>
      <c r="V81" s="2"/>
      <c r="W81" s="2"/>
      <c r="X81" s="2"/>
      <c r="Y81" s="53"/>
      <c r="Z81" s="53"/>
      <c r="AA81" s="969"/>
    </row>
    <row r="82" spans="1:52" s="5" customFormat="1" ht="37.5" customHeight="1">
      <c r="A82" s="5">
        <v>54</v>
      </c>
      <c r="B82" s="10"/>
      <c r="C82" s="13"/>
      <c r="D82" s="13"/>
      <c r="E82" s="2"/>
      <c r="F82" s="15"/>
      <c r="G82" s="16"/>
      <c r="H82" s="21"/>
      <c r="I82" s="22"/>
      <c r="J82" s="728"/>
      <c r="K82" s="23"/>
      <c r="L82" s="24"/>
      <c r="M82" s="19"/>
      <c r="N82" s="19"/>
      <c r="O82" s="19"/>
      <c r="P82" s="19"/>
      <c r="Q82" s="10"/>
      <c r="R82" s="10"/>
      <c r="S82" s="10"/>
      <c r="T82" s="10"/>
      <c r="U82" s="2"/>
      <c r="V82" s="2"/>
      <c r="W82" s="2"/>
      <c r="X82" s="2"/>
      <c r="Y82" s="53"/>
      <c r="Z82" s="53"/>
      <c r="AA82" s="969"/>
    </row>
    <row r="83" spans="1:52" s="8" customFormat="1" ht="37.5" customHeight="1">
      <c r="A83" s="5"/>
      <c r="B83" s="10"/>
      <c r="C83" s="13"/>
      <c r="D83" s="13"/>
      <c r="E83" s="2"/>
      <c r="F83" s="15"/>
      <c r="G83" s="16"/>
      <c r="H83" s="21"/>
      <c r="I83" s="22"/>
      <c r="J83" s="728"/>
      <c r="K83" s="23"/>
      <c r="L83" s="24"/>
      <c r="M83" s="19"/>
      <c r="N83" s="19"/>
      <c r="O83" s="19"/>
      <c r="P83" s="19"/>
      <c r="Q83" s="10"/>
      <c r="R83" s="10"/>
      <c r="S83" s="10"/>
      <c r="T83" s="10"/>
      <c r="U83" s="2"/>
      <c r="V83" s="2"/>
      <c r="W83" s="2"/>
      <c r="X83" s="2"/>
      <c r="Y83" s="53"/>
      <c r="Z83" s="53"/>
      <c r="AA83" s="969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52" s="5" customFormat="1" ht="37.5" customHeight="1">
      <c r="B84" s="10"/>
      <c r="C84" s="13"/>
      <c r="D84" s="13"/>
      <c r="E84" s="2"/>
      <c r="F84" s="15"/>
      <c r="G84" s="16"/>
      <c r="H84" s="21"/>
      <c r="I84" s="22"/>
      <c r="J84" s="728"/>
      <c r="K84" s="23"/>
      <c r="L84" s="24"/>
      <c r="M84" s="19"/>
      <c r="N84" s="19"/>
      <c r="O84" s="19"/>
      <c r="P84" s="19"/>
      <c r="Q84" s="10"/>
      <c r="R84" s="10"/>
      <c r="S84" s="10"/>
      <c r="T84" s="10"/>
      <c r="U84" s="2"/>
      <c r="V84" s="2"/>
      <c r="W84" s="2"/>
      <c r="X84" s="2"/>
      <c r="Y84" s="53"/>
      <c r="Z84" s="53"/>
      <c r="AA84" s="969"/>
    </row>
    <row r="85" spans="1:52" s="5" customFormat="1" ht="37.5" customHeight="1">
      <c r="A85" s="5">
        <v>55</v>
      </c>
      <c r="B85" s="10"/>
      <c r="C85" s="13"/>
      <c r="D85" s="13"/>
      <c r="E85" s="2"/>
      <c r="F85" s="15"/>
      <c r="G85" s="16"/>
      <c r="H85" s="21"/>
      <c r="I85" s="22"/>
      <c r="J85" s="728"/>
      <c r="K85" s="23"/>
      <c r="L85" s="24"/>
      <c r="M85" s="19"/>
      <c r="N85" s="19"/>
      <c r="O85" s="19"/>
      <c r="P85" s="19"/>
      <c r="Q85" s="10"/>
      <c r="R85" s="10"/>
      <c r="S85" s="10"/>
      <c r="T85" s="10"/>
      <c r="U85" s="2"/>
      <c r="V85" s="2"/>
      <c r="W85" s="2"/>
      <c r="X85" s="2"/>
      <c r="Y85" s="53"/>
      <c r="Z85" s="53"/>
      <c r="AA85" s="969"/>
    </row>
    <row r="86" spans="1:52" s="5" customFormat="1" ht="37.5" customHeight="1">
      <c r="A86" s="5">
        <v>56</v>
      </c>
      <c r="B86" s="10"/>
      <c r="C86" s="13"/>
      <c r="D86" s="13"/>
      <c r="E86" s="2"/>
      <c r="F86" s="15"/>
      <c r="G86" s="16"/>
      <c r="H86" s="21"/>
      <c r="I86" s="22"/>
      <c r="J86" s="728"/>
      <c r="K86" s="23"/>
      <c r="L86" s="24"/>
      <c r="M86" s="19"/>
      <c r="N86" s="19"/>
      <c r="O86" s="19"/>
      <c r="P86" s="19"/>
      <c r="Q86" s="10"/>
      <c r="R86" s="10"/>
      <c r="S86" s="10"/>
      <c r="T86" s="10"/>
      <c r="U86" s="2"/>
      <c r="V86" s="2"/>
      <c r="W86" s="2"/>
      <c r="X86" s="2"/>
      <c r="Y86" s="53"/>
      <c r="Z86" s="53"/>
      <c r="AA86" s="969"/>
    </row>
    <row r="87" spans="1:52" s="5" customFormat="1" ht="37.5" customHeight="1">
      <c r="B87" s="10"/>
      <c r="C87" s="13"/>
      <c r="D87" s="13"/>
      <c r="E87" s="2"/>
      <c r="F87" s="15"/>
      <c r="G87" s="16"/>
      <c r="H87" s="21"/>
      <c r="I87" s="22"/>
      <c r="J87" s="728"/>
      <c r="K87" s="23"/>
      <c r="L87" s="24"/>
      <c r="M87" s="19"/>
      <c r="N87" s="19"/>
      <c r="O87" s="19"/>
      <c r="P87" s="19"/>
      <c r="Q87" s="10"/>
      <c r="R87" s="10"/>
      <c r="S87" s="10"/>
      <c r="T87" s="10"/>
      <c r="U87" s="2"/>
      <c r="V87" s="2"/>
      <c r="W87" s="2"/>
      <c r="X87" s="2"/>
      <c r="Y87" s="53"/>
      <c r="Z87" s="53"/>
      <c r="AA87" s="969"/>
    </row>
    <row r="88" spans="1:52" s="5" customFormat="1" ht="37.5" customHeight="1">
      <c r="B88" s="10"/>
      <c r="C88" s="13"/>
      <c r="D88" s="13"/>
      <c r="E88" s="2"/>
      <c r="F88" s="15"/>
      <c r="G88" s="16"/>
      <c r="H88" s="21"/>
      <c r="I88" s="22"/>
      <c r="J88" s="728"/>
      <c r="K88" s="23"/>
      <c r="L88" s="24"/>
      <c r="M88" s="19"/>
      <c r="N88" s="19"/>
      <c r="O88" s="19"/>
      <c r="P88" s="19"/>
      <c r="Q88" s="10"/>
      <c r="R88" s="10"/>
      <c r="S88" s="10"/>
      <c r="T88" s="10"/>
      <c r="U88" s="2"/>
      <c r="V88" s="2"/>
      <c r="W88" s="2"/>
      <c r="X88" s="2"/>
      <c r="Y88" s="53"/>
      <c r="Z88" s="53"/>
      <c r="AA88" s="969"/>
    </row>
    <row r="89" spans="1:52" s="5" customFormat="1" ht="37.5" customHeight="1">
      <c r="A89" s="5">
        <v>57</v>
      </c>
      <c r="B89" s="10"/>
      <c r="C89" s="13"/>
      <c r="D89" s="13"/>
      <c r="E89" s="2"/>
      <c r="F89" s="15"/>
      <c r="G89" s="16"/>
      <c r="H89" s="21"/>
      <c r="I89" s="22"/>
      <c r="J89" s="728"/>
      <c r="K89" s="23"/>
      <c r="L89" s="24"/>
      <c r="M89" s="19"/>
      <c r="N89" s="19"/>
      <c r="O89" s="19"/>
      <c r="P89" s="19"/>
      <c r="Q89" s="10"/>
      <c r="R89" s="10"/>
      <c r="S89" s="10"/>
      <c r="T89" s="10"/>
      <c r="U89" s="2"/>
      <c r="V89" s="2"/>
      <c r="W89" s="2"/>
      <c r="X89" s="2"/>
      <c r="Y89" s="53"/>
      <c r="Z89" s="53"/>
      <c r="AA89" s="969"/>
    </row>
    <row r="90" spans="1:52" s="5" customFormat="1" ht="37.5" customHeight="1">
      <c r="A90" s="5">
        <v>58</v>
      </c>
      <c r="B90" s="10"/>
      <c r="C90" s="13"/>
      <c r="D90" s="13"/>
      <c r="E90" s="2"/>
      <c r="F90" s="15"/>
      <c r="G90" s="16"/>
      <c r="H90" s="21"/>
      <c r="I90" s="22"/>
      <c r="J90" s="728"/>
      <c r="K90" s="23"/>
      <c r="L90" s="24"/>
      <c r="M90" s="19"/>
      <c r="N90" s="19"/>
      <c r="O90" s="19"/>
      <c r="P90" s="19"/>
      <c r="Q90" s="10"/>
      <c r="R90" s="10"/>
      <c r="S90" s="10"/>
      <c r="T90" s="10"/>
      <c r="U90" s="2"/>
      <c r="V90" s="2"/>
      <c r="W90" s="2"/>
      <c r="X90" s="2"/>
      <c r="Y90" s="53"/>
      <c r="Z90" s="53"/>
      <c r="AA90" s="969"/>
    </row>
    <row r="91" spans="1:52" s="5" customFormat="1" ht="37.5" customHeight="1">
      <c r="B91" s="10"/>
      <c r="C91" s="13"/>
      <c r="D91" s="13"/>
      <c r="E91" s="2"/>
      <c r="F91" s="15"/>
      <c r="G91" s="16"/>
      <c r="H91" s="21"/>
      <c r="I91" s="22"/>
      <c r="J91" s="728"/>
      <c r="K91" s="23"/>
      <c r="L91" s="24"/>
      <c r="M91" s="19"/>
      <c r="N91" s="19"/>
      <c r="O91" s="19"/>
      <c r="P91" s="19"/>
      <c r="Q91" s="10"/>
      <c r="R91" s="10"/>
      <c r="S91" s="10"/>
      <c r="T91" s="10"/>
      <c r="U91" s="2"/>
      <c r="V91" s="2"/>
      <c r="W91" s="2"/>
      <c r="X91" s="2"/>
      <c r="Y91" s="53"/>
      <c r="Z91" s="53"/>
      <c r="AA91" s="969"/>
    </row>
    <row r="92" spans="1:52" s="8" customFormat="1" ht="37.5" customHeight="1">
      <c r="A92" s="5">
        <v>59</v>
      </c>
      <c r="B92" s="10"/>
      <c r="C92" s="13"/>
      <c r="D92" s="13"/>
      <c r="E92" s="2"/>
      <c r="F92" s="15"/>
      <c r="G92" s="16"/>
      <c r="H92" s="21"/>
      <c r="I92" s="22"/>
      <c r="J92" s="728"/>
      <c r="K92" s="23"/>
      <c r="L92" s="24"/>
      <c r="M92" s="19"/>
      <c r="N92" s="19"/>
      <c r="O92" s="19"/>
      <c r="P92" s="19"/>
      <c r="Q92" s="10"/>
      <c r="R92" s="10"/>
      <c r="S92" s="10"/>
      <c r="T92" s="10"/>
      <c r="U92" s="2"/>
      <c r="V92" s="2"/>
      <c r="W92" s="2"/>
      <c r="X92" s="2"/>
      <c r="Y92" s="53"/>
      <c r="Z92" s="53"/>
      <c r="AA92" s="969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</row>
    <row r="93" spans="1:52" s="5" customFormat="1" ht="37.5" customHeight="1">
      <c r="B93" s="10"/>
      <c r="C93" s="13"/>
      <c r="D93" s="13"/>
      <c r="E93" s="2"/>
      <c r="F93" s="15"/>
      <c r="G93" s="16"/>
      <c r="H93" s="21"/>
      <c r="I93" s="22"/>
      <c r="J93" s="728"/>
      <c r="K93" s="23"/>
      <c r="L93" s="24"/>
      <c r="M93" s="19"/>
      <c r="N93" s="19"/>
      <c r="O93" s="19"/>
      <c r="P93" s="19"/>
      <c r="Q93" s="10"/>
      <c r="R93" s="10"/>
      <c r="S93" s="10"/>
      <c r="T93" s="10"/>
      <c r="U93" s="2"/>
      <c r="V93" s="2"/>
      <c r="W93" s="2"/>
      <c r="X93" s="2"/>
      <c r="Y93" s="53"/>
      <c r="Z93" s="53"/>
      <c r="AA93" s="969"/>
    </row>
    <row r="94" spans="1:52" s="5" customFormat="1" ht="37.5" customHeight="1">
      <c r="B94" s="10"/>
      <c r="C94" s="13"/>
      <c r="D94" s="13"/>
      <c r="E94" s="2"/>
      <c r="F94" s="15"/>
      <c r="G94" s="16"/>
      <c r="H94" s="21"/>
      <c r="I94" s="22"/>
      <c r="J94" s="728"/>
      <c r="K94" s="23"/>
      <c r="L94" s="24"/>
      <c r="M94" s="19"/>
      <c r="N94" s="19"/>
      <c r="O94" s="19"/>
      <c r="P94" s="19"/>
      <c r="Q94" s="10"/>
      <c r="R94" s="10"/>
      <c r="S94" s="10"/>
      <c r="T94" s="10"/>
      <c r="U94" s="2"/>
      <c r="V94" s="2"/>
      <c r="W94" s="2"/>
      <c r="X94" s="2"/>
      <c r="Y94" s="53"/>
      <c r="Z94" s="53"/>
      <c r="AA94" s="969"/>
    </row>
    <row r="95" spans="1:52" s="8" customFormat="1" ht="37.5" customHeight="1">
      <c r="A95" s="5"/>
      <c r="B95" s="10"/>
      <c r="C95" s="13"/>
      <c r="D95" s="13"/>
      <c r="E95" s="2"/>
      <c r="F95" s="15"/>
      <c r="G95" s="16"/>
      <c r="H95" s="21"/>
      <c r="I95" s="22"/>
      <c r="J95" s="728"/>
      <c r="K95" s="23"/>
      <c r="L95" s="24"/>
      <c r="M95" s="19"/>
      <c r="N95" s="19"/>
      <c r="O95" s="19"/>
      <c r="P95" s="19"/>
      <c r="Q95" s="10"/>
      <c r="R95" s="10"/>
      <c r="S95" s="10"/>
      <c r="T95" s="10"/>
      <c r="U95" s="2"/>
      <c r="V95" s="2"/>
      <c r="W95" s="2"/>
      <c r="X95" s="2"/>
      <c r="Y95" s="53"/>
      <c r="Z95" s="53"/>
      <c r="AA95" s="969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1:52" s="5" customFormat="1" ht="37.5" customHeight="1">
      <c r="B96" s="10"/>
      <c r="C96" s="13"/>
      <c r="D96" s="13"/>
      <c r="E96" s="2"/>
      <c r="F96" s="15"/>
      <c r="G96" s="16"/>
      <c r="H96" s="21"/>
      <c r="I96" s="22"/>
      <c r="J96" s="728"/>
      <c r="K96" s="23"/>
      <c r="L96" s="24"/>
      <c r="M96" s="19"/>
      <c r="N96" s="19"/>
      <c r="O96" s="19"/>
      <c r="P96" s="19"/>
      <c r="Q96" s="10"/>
      <c r="R96" s="10"/>
      <c r="S96" s="10"/>
      <c r="T96" s="10"/>
      <c r="U96" s="2"/>
      <c r="V96" s="2"/>
      <c r="W96" s="2"/>
      <c r="X96" s="2"/>
      <c r="Y96" s="53"/>
      <c r="Z96" s="53"/>
      <c r="AA96" s="969"/>
    </row>
    <row r="97" spans="1:27" s="5" customFormat="1" ht="37.5" customHeight="1">
      <c r="A97" s="5">
        <v>60</v>
      </c>
      <c r="B97" s="10"/>
      <c r="C97" s="13"/>
      <c r="D97" s="13"/>
      <c r="E97" s="2"/>
      <c r="F97" s="15"/>
      <c r="G97" s="16"/>
      <c r="H97" s="21"/>
      <c r="I97" s="22"/>
      <c r="J97" s="728"/>
      <c r="K97" s="23"/>
      <c r="L97" s="24"/>
      <c r="M97" s="19"/>
      <c r="N97" s="19"/>
      <c r="O97" s="19"/>
      <c r="P97" s="19"/>
      <c r="Q97" s="10"/>
      <c r="R97" s="10"/>
      <c r="S97" s="10"/>
      <c r="T97" s="10"/>
      <c r="U97" s="2"/>
      <c r="V97" s="2"/>
      <c r="W97" s="2"/>
      <c r="X97" s="2"/>
      <c r="Y97" s="53"/>
      <c r="Z97" s="53"/>
      <c r="AA97" s="969"/>
    </row>
    <row r="98" spans="1:27" s="5" customFormat="1" ht="37.5" customHeight="1">
      <c r="B98" s="10"/>
      <c r="C98" s="13"/>
      <c r="D98" s="13"/>
      <c r="E98" s="2"/>
      <c r="F98" s="15"/>
      <c r="G98" s="16"/>
      <c r="H98" s="21"/>
      <c r="I98" s="22"/>
      <c r="J98" s="728"/>
      <c r="K98" s="23"/>
      <c r="L98" s="24"/>
      <c r="M98" s="19"/>
      <c r="N98" s="19"/>
      <c r="O98" s="19"/>
      <c r="P98" s="19"/>
      <c r="Q98" s="10"/>
      <c r="R98" s="10"/>
      <c r="S98" s="10"/>
      <c r="T98" s="10"/>
      <c r="U98" s="2"/>
      <c r="V98" s="2"/>
      <c r="W98" s="2"/>
      <c r="X98" s="2"/>
      <c r="Y98" s="53"/>
      <c r="Z98" s="53"/>
      <c r="AA98" s="969"/>
    </row>
    <row r="99" spans="1:27" s="5" customFormat="1" ht="37.5" customHeight="1">
      <c r="B99" s="10"/>
      <c r="C99" s="13"/>
      <c r="D99" s="13"/>
      <c r="E99" s="2"/>
      <c r="F99" s="15"/>
      <c r="G99" s="16"/>
      <c r="H99" s="21"/>
      <c r="I99" s="22"/>
      <c r="J99" s="728"/>
      <c r="K99" s="23"/>
      <c r="L99" s="24"/>
      <c r="M99" s="19"/>
      <c r="N99" s="19"/>
      <c r="O99" s="19"/>
      <c r="P99" s="19"/>
      <c r="Q99" s="10"/>
      <c r="R99" s="10"/>
      <c r="S99" s="10"/>
      <c r="T99" s="10"/>
      <c r="U99" s="2"/>
      <c r="V99" s="2"/>
      <c r="W99" s="2"/>
      <c r="X99" s="2"/>
      <c r="Y99" s="53"/>
      <c r="Z99" s="53"/>
      <c r="AA99" s="969"/>
    </row>
    <row r="100" spans="1:27" s="5" customFormat="1" ht="37.5" customHeight="1">
      <c r="B100" s="10"/>
      <c r="C100" s="13"/>
      <c r="D100" s="13"/>
      <c r="E100" s="2"/>
      <c r="F100" s="15"/>
      <c r="G100" s="16"/>
      <c r="H100" s="21"/>
      <c r="I100" s="22"/>
      <c r="J100" s="728"/>
      <c r="K100" s="23"/>
      <c r="L100" s="24"/>
      <c r="M100" s="19"/>
      <c r="N100" s="19"/>
      <c r="O100" s="19"/>
      <c r="P100" s="19"/>
      <c r="Q100" s="10"/>
      <c r="R100" s="10"/>
      <c r="S100" s="10"/>
      <c r="T100" s="10"/>
      <c r="U100" s="2"/>
      <c r="V100" s="2"/>
      <c r="W100" s="2"/>
      <c r="X100" s="2"/>
      <c r="Y100" s="53"/>
      <c r="Z100" s="53"/>
      <c r="AA100" s="969"/>
    </row>
    <row r="101" spans="1:27" s="5" customFormat="1" ht="37.5" customHeight="1">
      <c r="A101" s="5">
        <v>61</v>
      </c>
      <c r="B101" s="10"/>
      <c r="C101" s="13"/>
      <c r="D101" s="13"/>
      <c r="E101" s="2"/>
      <c r="F101" s="15"/>
      <c r="G101" s="16"/>
      <c r="H101" s="21"/>
      <c r="I101" s="22"/>
      <c r="J101" s="728"/>
      <c r="K101" s="23"/>
      <c r="L101" s="24"/>
      <c r="M101" s="19"/>
      <c r="N101" s="19"/>
      <c r="O101" s="19"/>
      <c r="P101" s="19"/>
      <c r="Q101" s="10"/>
      <c r="R101" s="10"/>
      <c r="S101" s="10"/>
      <c r="T101" s="10"/>
      <c r="U101" s="2"/>
      <c r="V101" s="2"/>
      <c r="W101" s="2"/>
      <c r="X101" s="2"/>
      <c r="Y101" s="53"/>
      <c r="Z101" s="53"/>
      <c r="AA101" s="969"/>
    </row>
    <row r="102" spans="1:27" s="5" customFormat="1" ht="37.5" customHeight="1">
      <c r="B102" s="10"/>
      <c r="C102" s="13"/>
      <c r="D102" s="13"/>
      <c r="E102" s="2"/>
      <c r="F102" s="15"/>
      <c r="G102" s="16"/>
      <c r="H102" s="21"/>
      <c r="I102" s="22"/>
      <c r="J102" s="728"/>
      <c r="K102" s="23"/>
      <c r="L102" s="24"/>
      <c r="M102" s="19"/>
      <c r="N102" s="19"/>
      <c r="O102" s="19"/>
      <c r="P102" s="19"/>
      <c r="Q102" s="10"/>
      <c r="R102" s="10"/>
      <c r="S102" s="10"/>
      <c r="T102" s="10"/>
      <c r="U102" s="2"/>
      <c r="V102" s="2"/>
      <c r="W102" s="2"/>
      <c r="X102" s="2"/>
      <c r="Y102" s="53"/>
      <c r="Z102" s="53"/>
      <c r="AA102" s="969"/>
    </row>
    <row r="103" spans="1:27" s="5" customFormat="1" ht="37.5" customHeight="1">
      <c r="B103" s="10"/>
      <c r="C103" s="13"/>
      <c r="D103" s="13"/>
      <c r="E103" s="2"/>
      <c r="F103" s="15"/>
      <c r="G103" s="16"/>
      <c r="H103" s="21"/>
      <c r="I103" s="22"/>
      <c r="J103" s="728"/>
      <c r="K103" s="23"/>
      <c r="L103" s="24"/>
      <c r="M103" s="19"/>
      <c r="N103" s="19"/>
      <c r="O103" s="19"/>
      <c r="P103" s="19"/>
      <c r="Q103" s="10"/>
      <c r="R103" s="10"/>
      <c r="S103" s="10"/>
      <c r="T103" s="10"/>
      <c r="U103" s="2"/>
      <c r="V103" s="2"/>
      <c r="W103" s="2"/>
      <c r="X103" s="2"/>
      <c r="Y103" s="53"/>
      <c r="Z103" s="53"/>
      <c r="AA103" s="969"/>
    </row>
    <row r="104" spans="1:27" s="5" customFormat="1" ht="37.5" customHeight="1">
      <c r="B104" s="10"/>
      <c r="C104" s="13"/>
      <c r="D104" s="13"/>
      <c r="E104" s="2"/>
      <c r="F104" s="15"/>
      <c r="G104" s="16"/>
      <c r="H104" s="21"/>
      <c r="I104" s="22"/>
      <c r="J104" s="728"/>
      <c r="K104" s="23"/>
      <c r="L104" s="24"/>
      <c r="M104" s="19"/>
      <c r="N104" s="19"/>
      <c r="O104" s="19"/>
      <c r="P104" s="19"/>
      <c r="Q104" s="10"/>
      <c r="R104" s="10"/>
      <c r="S104" s="10"/>
      <c r="T104" s="10"/>
      <c r="U104" s="2"/>
      <c r="V104" s="2"/>
      <c r="W104" s="2"/>
      <c r="X104" s="2"/>
      <c r="Y104" s="53"/>
      <c r="Z104" s="53"/>
      <c r="AA104" s="969"/>
    </row>
    <row r="105" spans="1:27" s="5" customFormat="1" ht="37.5" customHeight="1">
      <c r="B105" s="10"/>
      <c r="C105" s="13"/>
      <c r="D105" s="13"/>
      <c r="E105" s="2"/>
      <c r="F105" s="15"/>
      <c r="G105" s="16"/>
      <c r="H105" s="21"/>
      <c r="I105" s="22"/>
      <c r="J105" s="728"/>
      <c r="K105" s="23"/>
      <c r="L105" s="24"/>
      <c r="M105" s="19"/>
      <c r="N105" s="19"/>
      <c r="O105" s="19"/>
      <c r="P105" s="19"/>
      <c r="Q105" s="10"/>
      <c r="R105" s="10"/>
      <c r="S105" s="10"/>
      <c r="T105" s="10"/>
      <c r="U105" s="2"/>
      <c r="V105" s="2"/>
      <c r="W105" s="2"/>
      <c r="X105" s="2"/>
      <c r="Y105" s="53"/>
      <c r="Z105" s="53"/>
      <c r="AA105" s="969"/>
    </row>
    <row r="106" spans="1:27" s="5" customFormat="1" ht="37.5" customHeight="1">
      <c r="A106" s="5">
        <v>62</v>
      </c>
      <c r="B106" s="10"/>
      <c r="C106" s="13"/>
      <c r="D106" s="13"/>
      <c r="E106" s="2"/>
      <c r="F106" s="15"/>
      <c r="G106" s="16"/>
      <c r="H106" s="21"/>
      <c r="I106" s="22"/>
      <c r="J106" s="728"/>
      <c r="K106" s="23"/>
      <c r="L106" s="24"/>
      <c r="M106" s="19"/>
      <c r="N106" s="19"/>
      <c r="O106" s="19"/>
      <c r="P106" s="19"/>
      <c r="Q106" s="10"/>
      <c r="R106" s="10"/>
      <c r="S106" s="10"/>
      <c r="T106" s="10"/>
      <c r="U106" s="2"/>
      <c r="V106" s="2"/>
      <c r="W106" s="2"/>
      <c r="X106" s="2"/>
      <c r="Y106" s="53"/>
      <c r="Z106" s="53"/>
      <c r="AA106" s="969"/>
    </row>
    <row r="107" spans="1:27" s="5" customFormat="1" ht="37.5" customHeight="1">
      <c r="B107" s="10"/>
      <c r="C107" s="13"/>
      <c r="D107" s="13"/>
      <c r="E107" s="2"/>
      <c r="F107" s="15"/>
      <c r="G107" s="16"/>
      <c r="H107" s="21"/>
      <c r="I107" s="22"/>
      <c r="J107" s="728"/>
      <c r="K107" s="23"/>
      <c r="L107" s="24"/>
      <c r="M107" s="19"/>
      <c r="N107" s="19"/>
      <c r="O107" s="19"/>
      <c r="P107" s="19"/>
      <c r="Q107" s="10"/>
      <c r="R107" s="10"/>
      <c r="S107" s="10"/>
      <c r="T107" s="10"/>
      <c r="U107" s="2"/>
      <c r="V107" s="2"/>
      <c r="W107" s="2"/>
      <c r="X107" s="2"/>
      <c r="Y107" s="53"/>
      <c r="Z107" s="53"/>
      <c r="AA107" s="969"/>
    </row>
    <row r="108" spans="1:27" s="5" customFormat="1" ht="37.5" customHeight="1">
      <c r="B108" s="10"/>
      <c r="C108" s="13"/>
      <c r="D108" s="13"/>
      <c r="E108" s="2"/>
      <c r="F108" s="15"/>
      <c r="G108" s="16"/>
      <c r="H108" s="21"/>
      <c r="I108" s="22"/>
      <c r="J108" s="728"/>
      <c r="K108" s="23"/>
      <c r="L108" s="24"/>
      <c r="M108" s="19"/>
      <c r="N108" s="19"/>
      <c r="O108" s="19"/>
      <c r="P108" s="19"/>
      <c r="Q108" s="10"/>
      <c r="R108" s="10"/>
      <c r="S108" s="10"/>
      <c r="T108" s="10"/>
      <c r="U108" s="2"/>
      <c r="V108" s="2"/>
      <c r="W108" s="2"/>
      <c r="X108" s="2"/>
      <c r="Y108" s="53"/>
      <c r="Z108" s="53"/>
      <c r="AA108" s="969"/>
    </row>
    <row r="109" spans="1:27" s="5" customFormat="1" ht="37.5" customHeight="1">
      <c r="A109" s="5">
        <v>63</v>
      </c>
      <c r="B109" s="10"/>
      <c r="C109" s="13"/>
      <c r="D109" s="13"/>
      <c r="E109" s="2"/>
      <c r="F109" s="15"/>
      <c r="G109" s="16"/>
      <c r="H109" s="21"/>
      <c r="I109" s="22"/>
      <c r="J109" s="728"/>
      <c r="K109" s="23"/>
      <c r="L109" s="24"/>
      <c r="M109" s="19"/>
      <c r="N109" s="19"/>
      <c r="O109" s="19"/>
      <c r="P109" s="19"/>
      <c r="Q109" s="10"/>
      <c r="R109" s="10"/>
      <c r="S109" s="10"/>
      <c r="T109" s="10"/>
      <c r="U109" s="2"/>
      <c r="V109" s="2"/>
      <c r="W109" s="2"/>
      <c r="X109" s="2"/>
      <c r="Y109" s="53"/>
      <c r="Z109" s="53"/>
      <c r="AA109" s="969"/>
    </row>
    <row r="110" spans="1:27" s="5" customFormat="1" ht="37.5" customHeight="1">
      <c r="B110" s="10"/>
      <c r="C110" s="13"/>
      <c r="D110" s="13"/>
      <c r="E110" s="2"/>
      <c r="F110" s="15"/>
      <c r="G110" s="16"/>
      <c r="H110" s="21"/>
      <c r="I110" s="22"/>
      <c r="J110" s="728"/>
      <c r="K110" s="23"/>
      <c r="L110" s="24"/>
      <c r="M110" s="19"/>
      <c r="N110" s="19"/>
      <c r="O110" s="19"/>
      <c r="P110" s="19"/>
      <c r="Q110" s="10"/>
      <c r="R110" s="10"/>
      <c r="S110" s="10"/>
      <c r="T110" s="10"/>
      <c r="U110" s="2"/>
      <c r="V110" s="2"/>
      <c r="W110" s="2"/>
      <c r="X110" s="2"/>
      <c r="Y110" s="53"/>
      <c r="Z110" s="53"/>
      <c r="AA110" s="969"/>
    </row>
    <row r="111" spans="1:27" s="5" customFormat="1" ht="37.5" customHeight="1">
      <c r="B111" s="10"/>
      <c r="C111" s="13"/>
      <c r="D111" s="13"/>
      <c r="E111" s="2"/>
      <c r="F111" s="15"/>
      <c r="G111" s="16"/>
      <c r="H111" s="21"/>
      <c r="I111" s="22"/>
      <c r="J111" s="728"/>
      <c r="K111" s="23"/>
      <c r="L111" s="24"/>
      <c r="M111" s="19"/>
      <c r="N111" s="19"/>
      <c r="O111" s="19"/>
      <c r="P111" s="19"/>
      <c r="Q111" s="10"/>
      <c r="R111" s="10"/>
      <c r="S111" s="10"/>
      <c r="T111" s="10"/>
      <c r="U111" s="2"/>
      <c r="V111" s="2"/>
      <c r="W111" s="2"/>
      <c r="X111" s="2"/>
      <c r="Y111" s="53"/>
      <c r="Z111" s="53"/>
      <c r="AA111" s="969"/>
    </row>
    <row r="112" spans="1:27" s="5" customFormat="1" ht="37.5" customHeight="1">
      <c r="B112" s="10"/>
      <c r="C112" s="13"/>
      <c r="D112" s="13"/>
      <c r="E112" s="2"/>
      <c r="F112" s="15"/>
      <c r="G112" s="16"/>
      <c r="H112" s="21"/>
      <c r="I112" s="22"/>
      <c r="J112" s="728"/>
      <c r="K112" s="23"/>
      <c r="L112" s="24"/>
      <c r="M112" s="19"/>
      <c r="N112" s="19"/>
      <c r="O112" s="19"/>
      <c r="P112" s="19"/>
      <c r="Q112" s="10"/>
      <c r="R112" s="10"/>
      <c r="S112" s="10"/>
      <c r="T112" s="10"/>
      <c r="U112" s="2"/>
      <c r="V112" s="2"/>
      <c r="W112" s="2"/>
      <c r="X112" s="2"/>
      <c r="Y112" s="53"/>
      <c r="Z112" s="53"/>
      <c r="AA112" s="969"/>
    </row>
    <row r="113" spans="1:42" s="5" customFormat="1" ht="37.5" customHeight="1">
      <c r="A113" s="37">
        <v>64</v>
      </c>
      <c r="B113" s="10"/>
      <c r="C113" s="13"/>
      <c r="D113" s="13"/>
      <c r="E113" s="2"/>
      <c r="F113" s="15"/>
      <c r="G113" s="16"/>
      <c r="H113" s="21"/>
      <c r="I113" s="22"/>
      <c r="J113" s="728"/>
      <c r="K113" s="23"/>
      <c r="L113" s="24"/>
      <c r="M113" s="19"/>
      <c r="N113" s="19"/>
      <c r="O113" s="19"/>
      <c r="P113" s="19"/>
      <c r="Q113" s="10"/>
      <c r="R113" s="10"/>
      <c r="S113" s="10"/>
      <c r="T113" s="10"/>
      <c r="U113" s="2"/>
      <c r="V113" s="2"/>
      <c r="W113" s="2"/>
      <c r="X113" s="2"/>
      <c r="Y113" s="53"/>
      <c r="Z113" s="53"/>
      <c r="AA113" s="969"/>
    </row>
    <row r="114" spans="1:42" s="5" customFormat="1" ht="37.5" customHeight="1">
      <c r="B114" s="10"/>
      <c r="C114" s="13"/>
      <c r="D114" s="13"/>
      <c r="E114" s="2"/>
      <c r="F114" s="15"/>
      <c r="G114" s="16"/>
      <c r="H114" s="21"/>
      <c r="I114" s="22"/>
      <c r="J114" s="728"/>
      <c r="K114" s="23"/>
      <c r="L114" s="24"/>
      <c r="M114" s="19"/>
      <c r="N114" s="19"/>
      <c r="O114" s="19"/>
      <c r="P114" s="19"/>
      <c r="Q114" s="10"/>
      <c r="R114" s="10"/>
      <c r="S114" s="10"/>
      <c r="T114" s="10"/>
      <c r="U114" s="2"/>
      <c r="V114" s="2"/>
      <c r="W114" s="2"/>
      <c r="X114" s="2"/>
      <c r="Y114" s="53"/>
      <c r="Z114" s="53"/>
      <c r="AA114" s="969"/>
    </row>
    <row r="115" spans="1:42" s="5" customFormat="1" ht="37.5" customHeight="1">
      <c r="B115" s="10"/>
      <c r="C115" s="13"/>
      <c r="D115" s="13"/>
      <c r="E115" s="2"/>
      <c r="F115" s="15"/>
      <c r="G115" s="16"/>
      <c r="H115" s="21"/>
      <c r="I115" s="22"/>
      <c r="J115" s="728"/>
      <c r="K115" s="23"/>
      <c r="L115" s="24"/>
      <c r="M115" s="19"/>
      <c r="N115" s="19"/>
      <c r="O115" s="19"/>
      <c r="P115" s="19"/>
      <c r="Q115" s="10"/>
      <c r="R115" s="10"/>
      <c r="S115" s="10"/>
      <c r="T115" s="10"/>
      <c r="U115" s="2"/>
      <c r="V115" s="2"/>
      <c r="W115" s="2"/>
      <c r="X115" s="2"/>
      <c r="Y115" s="53"/>
      <c r="Z115" s="53"/>
      <c r="AA115" s="969"/>
    </row>
    <row r="116" spans="1:42" s="5" customFormat="1" ht="37.5" customHeight="1">
      <c r="B116" s="10"/>
      <c r="C116" s="13"/>
      <c r="D116" s="13"/>
      <c r="E116" s="2"/>
      <c r="F116" s="15"/>
      <c r="G116" s="16"/>
      <c r="H116" s="21"/>
      <c r="I116" s="22"/>
      <c r="J116" s="728"/>
      <c r="K116" s="23"/>
      <c r="L116" s="24"/>
      <c r="M116" s="19"/>
      <c r="N116" s="19"/>
      <c r="O116" s="19"/>
      <c r="P116" s="19"/>
      <c r="Q116" s="10"/>
      <c r="R116" s="10"/>
      <c r="S116" s="10"/>
      <c r="T116" s="10"/>
      <c r="U116" s="2"/>
      <c r="V116" s="2"/>
      <c r="W116" s="2"/>
      <c r="X116" s="2"/>
      <c r="Y116" s="53"/>
      <c r="Z116" s="53"/>
      <c r="AA116" s="969"/>
    </row>
    <row r="117" spans="1:42" s="5" customFormat="1" ht="37.5" customHeight="1">
      <c r="B117" s="10"/>
      <c r="C117" s="13"/>
      <c r="D117" s="13"/>
      <c r="E117" s="2"/>
      <c r="F117" s="15"/>
      <c r="G117" s="16"/>
      <c r="H117" s="21"/>
      <c r="I117" s="22"/>
      <c r="J117" s="728"/>
      <c r="K117" s="23"/>
      <c r="L117" s="24"/>
      <c r="M117" s="19"/>
      <c r="N117" s="19"/>
      <c r="O117" s="19"/>
      <c r="P117" s="19"/>
      <c r="Q117" s="10"/>
      <c r="R117" s="10"/>
      <c r="S117" s="10"/>
      <c r="T117" s="10"/>
      <c r="U117" s="2"/>
      <c r="V117" s="2"/>
      <c r="W117" s="2"/>
      <c r="X117" s="2"/>
      <c r="Y117" s="53"/>
      <c r="Z117" s="53"/>
      <c r="AA117" s="969"/>
    </row>
    <row r="118" spans="1:42" s="5" customFormat="1" ht="37.5" customHeight="1">
      <c r="B118" s="10"/>
      <c r="C118" s="13"/>
      <c r="D118" s="13"/>
      <c r="E118" s="2"/>
      <c r="F118" s="15"/>
      <c r="G118" s="16"/>
      <c r="H118" s="21"/>
      <c r="I118" s="22"/>
      <c r="J118" s="728"/>
      <c r="K118" s="23"/>
      <c r="L118" s="24"/>
      <c r="M118" s="19"/>
      <c r="N118" s="19"/>
      <c r="O118" s="19"/>
      <c r="P118" s="19"/>
      <c r="Q118" s="10"/>
      <c r="R118" s="10"/>
      <c r="S118" s="10"/>
      <c r="T118" s="10"/>
      <c r="U118" s="2"/>
      <c r="V118" s="2"/>
      <c r="W118" s="2"/>
      <c r="X118" s="2"/>
      <c r="Y118" s="53"/>
      <c r="Z118" s="53"/>
      <c r="AA118" s="969"/>
    </row>
    <row r="119" spans="1:42" s="5" customFormat="1" ht="37.5" customHeight="1">
      <c r="B119" s="10"/>
      <c r="C119" s="13"/>
      <c r="D119" s="13"/>
      <c r="E119" s="2"/>
      <c r="F119" s="15"/>
      <c r="G119" s="16"/>
      <c r="H119" s="21"/>
      <c r="I119" s="22"/>
      <c r="J119" s="728"/>
      <c r="K119" s="23"/>
      <c r="L119" s="24"/>
      <c r="M119" s="19"/>
      <c r="N119" s="19"/>
      <c r="O119" s="19"/>
      <c r="P119" s="19"/>
      <c r="Q119" s="10"/>
      <c r="R119" s="10"/>
      <c r="S119" s="10"/>
      <c r="T119" s="10"/>
      <c r="U119" s="2"/>
      <c r="V119" s="2"/>
      <c r="W119" s="2"/>
      <c r="X119" s="2"/>
      <c r="Y119" s="53"/>
      <c r="Z119" s="53"/>
      <c r="AA119" s="969"/>
    </row>
    <row r="120" spans="1:42" s="5" customFormat="1" ht="37.5" customHeight="1">
      <c r="B120" s="10"/>
      <c r="C120" s="13"/>
      <c r="D120" s="13"/>
      <c r="E120" s="2"/>
      <c r="F120" s="15"/>
      <c r="G120" s="16"/>
      <c r="H120" s="21"/>
      <c r="I120" s="22"/>
      <c r="J120" s="728"/>
      <c r="K120" s="23"/>
      <c r="L120" s="24"/>
      <c r="M120" s="19"/>
      <c r="N120" s="19"/>
      <c r="O120" s="19"/>
      <c r="P120" s="19"/>
      <c r="Q120" s="10"/>
      <c r="R120" s="10"/>
      <c r="S120" s="10"/>
      <c r="T120" s="10"/>
      <c r="U120" s="2"/>
      <c r="V120" s="2"/>
      <c r="W120" s="2"/>
      <c r="X120" s="2"/>
      <c r="Y120" s="53"/>
      <c r="Z120" s="53"/>
      <c r="AA120" s="969"/>
    </row>
    <row r="121" spans="1:42" s="5" customFormat="1" ht="37.5" customHeight="1">
      <c r="B121" s="10"/>
      <c r="C121" s="13"/>
      <c r="D121" s="13"/>
      <c r="E121" s="2"/>
      <c r="F121" s="15"/>
      <c r="G121" s="16"/>
      <c r="H121" s="21"/>
      <c r="I121" s="22"/>
      <c r="J121" s="728"/>
      <c r="K121" s="23"/>
      <c r="L121" s="24"/>
      <c r="M121" s="19"/>
      <c r="N121" s="19"/>
      <c r="O121" s="19"/>
      <c r="P121" s="19"/>
      <c r="Q121" s="10"/>
      <c r="R121" s="10"/>
      <c r="S121" s="10"/>
      <c r="T121" s="10"/>
      <c r="U121" s="2"/>
      <c r="V121" s="2"/>
      <c r="W121" s="2"/>
      <c r="X121" s="2"/>
      <c r="Y121" s="53"/>
      <c r="Z121" s="53"/>
      <c r="AA121" s="969"/>
    </row>
    <row r="122" spans="1:42" s="5" customFormat="1" ht="37.5" customHeight="1">
      <c r="B122" s="10"/>
      <c r="C122" s="13"/>
      <c r="D122" s="13"/>
      <c r="E122" s="2"/>
      <c r="F122" s="15"/>
      <c r="G122" s="16"/>
      <c r="H122" s="21"/>
      <c r="I122" s="22"/>
      <c r="J122" s="728"/>
      <c r="K122" s="23"/>
      <c r="L122" s="24"/>
      <c r="M122" s="19"/>
      <c r="N122" s="19"/>
      <c r="O122" s="19"/>
      <c r="P122" s="19"/>
      <c r="Q122" s="10"/>
      <c r="R122" s="10"/>
      <c r="S122" s="10"/>
      <c r="T122" s="10"/>
      <c r="U122" s="2"/>
      <c r="V122" s="2"/>
      <c r="W122" s="2"/>
      <c r="X122" s="2"/>
      <c r="Y122" s="53"/>
      <c r="Z122" s="53"/>
      <c r="AA122" s="969"/>
    </row>
    <row r="123" spans="1:42" s="5" customFormat="1" ht="37.5" customHeight="1">
      <c r="B123" s="10"/>
      <c r="C123" s="13"/>
      <c r="D123" s="13"/>
      <c r="E123" s="2"/>
      <c r="F123" s="15"/>
      <c r="G123" s="16"/>
      <c r="H123" s="21"/>
      <c r="I123" s="22"/>
      <c r="J123" s="728"/>
      <c r="K123" s="23"/>
      <c r="L123" s="24"/>
      <c r="M123" s="19"/>
      <c r="N123" s="19"/>
      <c r="O123" s="19"/>
      <c r="P123" s="19"/>
      <c r="Q123" s="10"/>
      <c r="R123" s="10"/>
      <c r="S123" s="10"/>
      <c r="T123" s="10"/>
      <c r="U123" s="2"/>
      <c r="V123" s="2"/>
      <c r="W123" s="2"/>
      <c r="X123" s="2"/>
      <c r="Y123" s="53"/>
      <c r="Z123" s="53"/>
      <c r="AA123" s="969"/>
    </row>
    <row r="124" spans="1:42" s="5" customFormat="1" ht="37.5" customHeight="1">
      <c r="B124" s="10"/>
      <c r="C124" s="13"/>
      <c r="D124" s="13"/>
      <c r="E124" s="2"/>
      <c r="F124" s="15"/>
      <c r="G124" s="16"/>
      <c r="H124" s="21"/>
      <c r="I124" s="22"/>
      <c r="J124" s="728"/>
      <c r="K124" s="23"/>
      <c r="L124" s="24"/>
      <c r="M124" s="19"/>
      <c r="N124" s="19"/>
      <c r="O124" s="19"/>
      <c r="P124" s="19"/>
      <c r="Q124" s="10"/>
      <c r="R124" s="10"/>
      <c r="S124" s="10"/>
      <c r="T124" s="10"/>
      <c r="U124" s="2"/>
      <c r="V124" s="2"/>
      <c r="W124" s="2"/>
      <c r="X124" s="2"/>
      <c r="Y124" s="53"/>
      <c r="Z124" s="53"/>
      <c r="AA124" s="969"/>
    </row>
    <row r="125" spans="1:42" s="5" customFormat="1" ht="37.5" customHeight="1">
      <c r="B125" s="10"/>
      <c r="C125" s="13"/>
      <c r="D125" s="13"/>
      <c r="E125" s="2"/>
      <c r="F125" s="15"/>
      <c r="G125" s="16"/>
      <c r="H125" s="21"/>
      <c r="I125" s="22"/>
      <c r="J125" s="728"/>
      <c r="K125" s="23"/>
      <c r="L125" s="24"/>
      <c r="M125" s="19"/>
      <c r="N125" s="19"/>
      <c r="O125" s="19"/>
      <c r="P125" s="19"/>
      <c r="Q125" s="10"/>
      <c r="R125" s="10"/>
      <c r="S125" s="10"/>
      <c r="T125" s="10"/>
      <c r="U125" s="2"/>
      <c r="V125" s="2"/>
      <c r="W125" s="2"/>
      <c r="X125" s="2"/>
      <c r="Y125" s="53"/>
      <c r="Z125" s="53"/>
      <c r="AA125" s="969"/>
    </row>
    <row r="126" spans="1:42" s="5" customFormat="1" ht="37.5" customHeight="1">
      <c r="B126" s="10"/>
      <c r="C126" s="13"/>
      <c r="D126" s="13"/>
      <c r="E126" s="2"/>
      <c r="F126" s="15"/>
      <c r="G126" s="16"/>
      <c r="H126" s="21"/>
      <c r="I126" s="22"/>
      <c r="J126" s="728"/>
      <c r="K126" s="23"/>
      <c r="L126" s="24"/>
      <c r="M126" s="19"/>
      <c r="N126" s="19"/>
      <c r="O126" s="19"/>
      <c r="P126" s="19"/>
      <c r="Q126" s="10"/>
      <c r="R126" s="10"/>
      <c r="S126" s="10"/>
      <c r="T126" s="10"/>
      <c r="U126" s="2"/>
      <c r="V126" s="2"/>
      <c r="W126" s="2"/>
      <c r="X126" s="2"/>
      <c r="Y126" s="53"/>
      <c r="Z126" s="53"/>
      <c r="AA126" s="969"/>
    </row>
    <row r="127" spans="1:42" s="5" customFormat="1" ht="37.5" customHeight="1">
      <c r="B127" s="10"/>
      <c r="C127" s="13"/>
      <c r="D127" s="13"/>
      <c r="E127" s="2"/>
      <c r="F127" s="15"/>
      <c r="G127" s="16"/>
      <c r="H127" s="21"/>
      <c r="I127" s="22"/>
      <c r="J127" s="728"/>
      <c r="K127" s="23"/>
      <c r="L127" s="24"/>
      <c r="M127" s="19"/>
      <c r="N127" s="19"/>
      <c r="O127" s="19"/>
      <c r="P127" s="19"/>
      <c r="Q127" s="10"/>
      <c r="R127" s="10"/>
      <c r="S127" s="10"/>
      <c r="T127" s="10"/>
      <c r="U127" s="2"/>
      <c r="V127" s="2"/>
      <c r="W127" s="2"/>
      <c r="X127" s="2"/>
      <c r="Y127" s="53"/>
      <c r="Z127" s="53"/>
      <c r="AA127" s="969"/>
      <c r="AH127" s="10"/>
      <c r="AI127" s="10"/>
      <c r="AJ127" s="10"/>
      <c r="AK127" s="10"/>
      <c r="AL127" s="10"/>
      <c r="AM127" s="10"/>
      <c r="AN127" s="10"/>
      <c r="AP127" s="10"/>
    </row>
    <row r="128" spans="1:42" s="5" customFormat="1" ht="37.5" customHeight="1">
      <c r="B128" s="10"/>
      <c r="C128" s="13"/>
      <c r="D128" s="13"/>
      <c r="E128" s="2"/>
      <c r="F128" s="15"/>
      <c r="G128" s="16"/>
      <c r="H128" s="21"/>
      <c r="I128" s="22"/>
      <c r="J128" s="728"/>
      <c r="K128" s="23"/>
      <c r="L128" s="24"/>
      <c r="M128" s="19"/>
      <c r="N128" s="19"/>
      <c r="O128" s="19"/>
      <c r="P128" s="19"/>
      <c r="Q128" s="10"/>
      <c r="R128" s="10"/>
      <c r="S128" s="10"/>
      <c r="T128" s="10"/>
      <c r="U128" s="2"/>
      <c r="V128" s="2"/>
      <c r="W128" s="2"/>
      <c r="X128" s="2"/>
      <c r="Y128" s="53"/>
      <c r="Z128" s="53"/>
      <c r="AA128" s="969"/>
      <c r="AH128" s="10"/>
      <c r="AI128" s="10"/>
      <c r="AJ128" s="10"/>
      <c r="AK128" s="10"/>
      <c r="AL128" s="10"/>
      <c r="AM128" s="10"/>
      <c r="AN128" s="10"/>
      <c r="AO128" s="10"/>
      <c r="AP128" s="10"/>
    </row>
    <row r="129" spans="2:42" s="5" customFormat="1" ht="37.5" customHeight="1">
      <c r="B129" s="10"/>
      <c r="C129" s="13"/>
      <c r="D129" s="13"/>
      <c r="E129" s="2"/>
      <c r="F129" s="15"/>
      <c r="G129" s="16"/>
      <c r="H129" s="21"/>
      <c r="I129" s="22"/>
      <c r="J129" s="728"/>
      <c r="K129" s="23"/>
      <c r="L129" s="24"/>
      <c r="M129" s="19"/>
      <c r="N129" s="19"/>
      <c r="O129" s="19"/>
      <c r="P129" s="19"/>
      <c r="Q129" s="10"/>
      <c r="R129" s="10"/>
      <c r="S129" s="10"/>
      <c r="T129" s="10"/>
      <c r="U129" s="2"/>
      <c r="V129" s="2"/>
      <c r="W129" s="2"/>
      <c r="X129" s="2"/>
      <c r="Y129" s="53"/>
      <c r="Z129" s="53"/>
      <c r="AA129" s="969"/>
      <c r="AH129" s="10"/>
      <c r="AI129" s="10"/>
      <c r="AJ129" s="10"/>
      <c r="AK129" s="10"/>
      <c r="AL129" s="10"/>
      <c r="AM129" s="10"/>
      <c r="AN129" s="10"/>
      <c r="AO129" s="10"/>
      <c r="AP129" s="10"/>
    </row>
    <row r="130" spans="2:42" s="5" customFormat="1" ht="37.5" customHeight="1">
      <c r="B130" s="10"/>
      <c r="C130" s="13"/>
      <c r="D130" s="13"/>
      <c r="E130" s="2"/>
      <c r="F130" s="15"/>
      <c r="G130" s="16"/>
      <c r="H130" s="21"/>
      <c r="I130" s="22"/>
      <c r="J130" s="728"/>
      <c r="K130" s="23"/>
      <c r="L130" s="24"/>
      <c r="M130" s="19"/>
      <c r="N130" s="19"/>
      <c r="O130" s="19"/>
      <c r="P130" s="19"/>
      <c r="Q130" s="10"/>
      <c r="R130" s="10"/>
      <c r="S130" s="10"/>
      <c r="T130" s="10"/>
      <c r="U130" s="2"/>
      <c r="V130" s="2"/>
      <c r="W130" s="2"/>
      <c r="X130" s="2"/>
      <c r="Y130" s="53"/>
      <c r="Z130" s="53"/>
      <c r="AA130" s="969"/>
      <c r="AH130" s="10"/>
      <c r="AI130" s="10"/>
      <c r="AJ130" s="10"/>
      <c r="AK130" s="10"/>
      <c r="AL130" s="10"/>
      <c r="AM130" s="10"/>
      <c r="AN130" s="10"/>
      <c r="AO130" s="10"/>
      <c r="AP130" s="10"/>
    </row>
    <row r="131" spans="2:42" s="5" customFormat="1" ht="37.5" customHeight="1">
      <c r="B131" s="10"/>
      <c r="C131" s="13"/>
      <c r="D131" s="13"/>
      <c r="E131" s="2"/>
      <c r="F131" s="15"/>
      <c r="G131" s="16"/>
      <c r="H131" s="21"/>
      <c r="I131" s="22"/>
      <c r="J131" s="728"/>
      <c r="K131" s="23"/>
      <c r="L131" s="24"/>
      <c r="M131" s="19"/>
      <c r="N131" s="19"/>
      <c r="O131" s="19"/>
      <c r="P131" s="19"/>
      <c r="Q131" s="10"/>
      <c r="R131" s="10"/>
      <c r="S131" s="10"/>
      <c r="T131" s="10"/>
      <c r="U131" s="2"/>
      <c r="V131" s="2"/>
      <c r="W131" s="2"/>
      <c r="X131" s="2"/>
      <c r="Y131" s="53"/>
      <c r="Z131" s="53"/>
      <c r="AA131" s="969"/>
      <c r="AH131" s="10"/>
      <c r="AI131" s="10"/>
      <c r="AJ131" s="10"/>
      <c r="AK131" s="10"/>
      <c r="AL131" s="10"/>
      <c r="AM131" s="10"/>
      <c r="AN131" s="10"/>
      <c r="AO131" s="10"/>
      <c r="AP131" s="10"/>
    </row>
    <row r="132" spans="2:42" s="5" customFormat="1" ht="37.5" customHeight="1">
      <c r="B132" s="10"/>
      <c r="C132" s="13"/>
      <c r="D132" s="13"/>
      <c r="E132" s="2"/>
      <c r="F132" s="15"/>
      <c r="G132" s="16"/>
      <c r="H132" s="21"/>
      <c r="I132" s="22"/>
      <c r="J132" s="728"/>
      <c r="K132" s="23"/>
      <c r="L132" s="24"/>
      <c r="M132" s="19"/>
      <c r="N132" s="19"/>
      <c r="O132" s="19"/>
      <c r="P132" s="19"/>
      <c r="Q132" s="10"/>
      <c r="R132" s="10"/>
      <c r="S132" s="10"/>
      <c r="T132" s="10"/>
      <c r="U132" s="2"/>
      <c r="V132" s="2"/>
      <c r="W132" s="2"/>
      <c r="X132" s="2"/>
      <c r="Y132" s="53"/>
      <c r="Z132" s="53"/>
      <c r="AA132" s="969"/>
      <c r="AH132" s="10"/>
      <c r="AI132" s="10"/>
      <c r="AJ132" s="10"/>
      <c r="AK132" s="10"/>
      <c r="AL132" s="10"/>
      <c r="AM132" s="10"/>
      <c r="AN132" s="10"/>
      <c r="AO132" s="10"/>
      <c r="AP132" s="10"/>
    </row>
    <row r="133" spans="2:42" s="5" customFormat="1" ht="37.5" customHeight="1">
      <c r="B133" s="10"/>
      <c r="C133" s="13"/>
      <c r="D133" s="13"/>
      <c r="E133" s="2"/>
      <c r="F133" s="15"/>
      <c r="G133" s="16"/>
      <c r="H133" s="21"/>
      <c r="I133" s="22"/>
      <c r="J133" s="728"/>
      <c r="K133" s="23"/>
      <c r="L133" s="24"/>
      <c r="M133" s="19"/>
      <c r="N133" s="19"/>
      <c r="O133" s="19"/>
      <c r="P133" s="19"/>
      <c r="Q133" s="10"/>
      <c r="R133" s="10"/>
      <c r="S133" s="10"/>
      <c r="T133" s="10"/>
      <c r="U133" s="2"/>
      <c r="V133" s="2"/>
      <c r="W133" s="2"/>
      <c r="X133" s="2"/>
      <c r="Y133" s="53"/>
      <c r="Z133" s="53"/>
      <c r="AA133" s="969"/>
      <c r="AH133" s="10"/>
      <c r="AI133" s="10"/>
      <c r="AJ133" s="10"/>
      <c r="AK133" s="10"/>
      <c r="AL133" s="10"/>
      <c r="AM133" s="10"/>
      <c r="AN133" s="10"/>
      <c r="AO133" s="10"/>
      <c r="AP133" s="10"/>
    </row>
    <row r="134" spans="2:42" s="5" customFormat="1" ht="37.5" customHeight="1">
      <c r="B134" s="10"/>
      <c r="C134" s="13"/>
      <c r="D134" s="13"/>
      <c r="E134" s="2"/>
      <c r="F134" s="15"/>
      <c r="G134" s="16"/>
      <c r="H134" s="21"/>
      <c r="I134" s="22"/>
      <c r="J134" s="728"/>
      <c r="K134" s="23"/>
      <c r="L134" s="24"/>
      <c r="M134" s="19"/>
      <c r="N134" s="19"/>
      <c r="O134" s="19"/>
      <c r="P134" s="19"/>
      <c r="Q134" s="10"/>
      <c r="R134" s="10"/>
      <c r="S134" s="10"/>
      <c r="T134" s="10"/>
      <c r="U134" s="2"/>
      <c r="V134" s="2"/>
      <c r="W134" s="2"/>
      <c r="X134" s="2"/>
      <c r="Y134" s="53"/>
      <c r="Z134" s="53"/>
      <c r="AA134" s="969"/>
      <c r="AH134" s="10"/>
      <c r="AI134" s="10"/>
      <c r="AJ134" s="10"/>
      <c r="AK134" s="10"/>
      <c r="AL134" s="10"/>
      <c r="AM134" s="10"/>
      <c r="AN134" s="10"/>
      <c r="AO134" s="10"/>
      <c r="AP134" s="10"/>
    </row>
    <row r="135" spans="2:42" s="5" customFormat="1" ht="37.5" customHeight="1">
      <c r="B135" s="10"/>
      <c r="C135" s="13"/>
      <c r="D135" s="13"/>
      <c r="E135" s="2"/>
      <c r="F135" s="15"/>
      <c r="G135" s="16"/>
      <c r="H135" s="21"/>
      <c r="I135" s="22"/>
      <c r="J135" s="728"/>
      <c r="K135" s="23"/>
      <c r="L135" s="24"/>
      <c r="M135" s="19"/>
      <c r="N135" s="19"/>
      <c r="O135" s="19"/>
      <c r="P135" s="19"/>
      <c r="Q135" s="10"/>
      <c r="R135" s="10"/>
      <c r="S135" s="10"/>
      <c r="T135" s="10"/>
      <c r="U135" s="2"/>
      <c r="V135" s="2"/>
      <c r="W135" s="2"/>
      <c r="X135" s="2"/>
      <c r="Y135" s="53"/>
      <c r="Z135" s="53"/>
      <c r="AA135" s="969"/>
      <c r="AH135" s="10"/>
      <c r="AI135" s="10"/>
      <c r="AJ135" s="10"/>
      <c r="AK135" s="10"/>
      <c r="AL135" s="10"/>
      <c r="AM135" s="10"/>
      <c r="AN135" s="10"/>
      <c r="AO135" s="10"/>
      <c r="AP135" s="10"/>
    </row>
    <row r="136" spans="2:42" s="5" customFormat="1" ht="37.5" customHeight="1">
      <c r="B136" s="10"/>
      <c r="C136" s="13"/>
      <c r="D136" s="13"/>
      <c r="E136" s="2"/>
      <c r="F136" s="15"/>
      <c r="G136" s="16"/>
      <c r="H136" s="21"/>
      <c r="I136" s="22"/>
      <c r="J136" s="728"/>
      <c r="K136" s="23"/>
      <c r="L136" s="24"/>
      <c r="M136" s="19"/>
      <c r="N136" s="19"/>
      <c r="O136" s="19"/>
      <c r="P136" s="19"/>
      <c r="Q136" s="10"/>
      <c r="R136" s="10"/>
      <c r="S136" s="10"/>
      <c r="T136" s="10"/>
      <c r="U136" s="2"/>
      <c r="V136" s="2"/>
      <c r="W136" s="2"/>
      <c r="X136" s="2"/>
      <c r="Y136" s="53"/>
      <c r="Z136" s="53"/>
      <c r="AA136" s="969"/>
      <c r="AH136" s="10"/>
      <c r="AI136" s="10"/>
      <c r="AJ136" s="10"/>
      <c r="AK136" s="10"/>
      <c r="AL136" s="10"/>
      <c r="AM136" s="10"/>
      <c r="AN136" s="10"/>
      <c r="AO136" s="10"/>
      <c r="AP136" s="10"/>
    </row>
    <row r="137" spans="2:42" s="5" customFormat="1" ht="37.5" customHeight="1">
      <c r="B137" s="10"/>
      <c r="C137" s="13"/>
      <c r="D137" s="13"/>
      <c r="E137" s="2"/>
      <c r="F137" s="15"/>
      <c r="G137" s="16"/>
      <c r="H137" s="21"/>
      <c r="I137" s="22"/>
      <c r="J137" s="728"/>
      <c r="K137" s="23"/>
      <c r="L137" s="24"/>
      <c r="M137" s="19"/>
      <c r="N137" s="19"/>
      <c r="O137" s="19"/>
      <c r="P137" s="19"/>
      <c r="Q137" s="10"/>
      <c r="R137" s="10"/>
      <c r="S137" s="10"/>
      <c r="T137" s="10"/>
      <c r="U137" s="2"/>
      <c r="V137" s="2"/>
      <c r="W137" s="2"/>
      <c r="X137" s="2"/>
      <c r="Y137" s="53"/>
      <c r="Z137" s="53"/>
      <c r="AA137" s="969"/>
      <c r="AH137" s="10"/>
      <c r="AI137" s="10"/>
      <c r="AJ137" s="10"/>
      <c r="AK137" s="10"/>
      <c r="AL137" s="10"/>
      <c r="AM137" s="10"/>
      <c r="AN137" s="10"/>
      <c r="AO137" s="10"/>
      <c r="AP137" s="10"/>
    </row>
    <row r="138" spans="2:42" s="5" customFormat="1" ht="37.5" customHeight="1">
      <c r="B138" s="10"/>
      <c r="C138" s="13"/>
      <c r="D138" s="13"/>
      <c r="E138" s="2"/>
      <c r="F138" s="15"/>
      <c r="G138" s="16"/>
      <c r="H138" s="21"/>
      <c r="I138" s="22"/>
      <c r="J138" s="728"/>
      <c r="K138" s="23"/>
      <c r="L138" s="24"/>
      <c r="M138" s="19"/>
      <c r="N138" s="19"/>
      <c r="O138" s="19"/>
      <c r="P138" s="19"/>
      <c r="Q138" s="10"/>
      <c r="R138" s="10"/>
      <c r="S138" s="10"/>
      <c r="T138" s="10"/>
      <c r="U138" s="2"/>
      <c r="V138" s="2"/>
      <c r="W138" s="2"/>
      <c r="X138" s="2"/>
      <c r="Y138" s="53"/>
      <c r="Z138" s="53"/>
      <c r="AA138" s="969"/>
      <c r="AH138" s="10"/>
      <c r="AI138" s="10"/>
      <c r="AJ138" s="10"/>
      <c r="AK138" s="10"/>
      <c r="AL138" s="10"/>
      <c r="AM138" s="10"/>
      <c r="AN138" s="10"/>
      <c r="AO138" s="10"/>
      <c r="AP138" s="10"/>
    </row>
    <row r="139" spans="2:42" s="5" customFormat="1" ht="37.5" customHeight="1">
      <c r="B139" s="10"/>
      <c r="C139" s="13"/>
      <c r="D139" s="13"/>
      <c r="E139" s="2"/>
      <c r="F139" s="15"/>
      <c r="G139" s="16"/>
      <c r="H139" s="21"/>
      <c r="I139" s="22"/>
      <c r="J139" s="728"/>
      <c r="K139" s="23"/>
      <c r="L139" s="24"/>
      <c r="M139" s="19"/>
      <c r="N139" s="19"/>
      <c r="O139" s="19"/>
      <c r="P139" s="19"/>
      <c r="Q139" s="10"/>
      <c r="R139" s="10"/>
      <c r="S139" s="10"/>
      <c r="T139" s="10"/>
      <c r="U139" s="2"/>
      <c r="V139" s="2"/>
      <c r="W139" s="2"/>
      <c r="X139" s="2"/>
      <c r="Y139" s="53"/>
      <c r="Z139" s="53"/>
      <c r="AA139" s="969"/>
      <c r="AH139" s="10"/>
      <c r="AI139" s="10"/>
      <c r="AJ139" s="10"/>
      <c r="AK139" s="10"/>
      <c r="AL139" s="10"/>
      <c r="AM139" s="10"/>
      <c r="AN139" s="10"/>
      <c r="AO139" s="10"/>
      <c r="AP139" s="10"/>
    </row>
    <row r="140" spans="2:42" s="5" customFormat="1" ht="37.5" customHeight="1">
      <c r="B140" s="10"/>
      <c r="C140" s="13"/>
      <c r="D140" s="13"/>
      <c r="E140" s="2"/>
      <c r="F140" s="15"/>
      <c r="G140" s="16"/>
      <c r="H140" s="21"/>
      <c r="I140" s="22"/>
      <c r="J140" s="728"/>
      <c r="K140" s="23"/>
      <c r="L140" s="24"/>
      <c r="M140" s="19"/>
      <c r="N140" s="19"/>
      <c r="O140" s="19"/>
      <c r="P140" s="19"/>
      <c r="Q140" s="10"/>
      <c r="R140" s="10"/>
      <c r="S140" s="10"/>
      <c r="T140" s="10"/>
      <c r="U140" s="2"/>
      <c r="V140" s="2"/>
      <c r="W140" s="2"/>
      <c r="X140" s="2"/>
      <c r="Y140" s="53"/>
      <c r="Z140" s="53"/>
      <c r="AA140" s="969"/>
      <c r="AH140" s="10"/>
      <c r="AI140" s="10"/>
      <c r="AJ140" s="10"/>
      <c r="AK140" s="10"/>
      <c r="AL140" s="10"/>
      <c r="AM140" s="10"/>
      <c r="AN140" s="10"/>
      <c r="AO140" s="10"/>
      <c r="AP140" s="10"/>
    </row>
    <row r="141" spans="2:42" s="5" customFormat="1" ht="37.5" customHeight="1">
      <c r="B141" s="10"/>
      <c r="C141" s="13"/>
      <c r="D141" s="13"/>
      <c r="E141" s="2"/>
      <c r="F141" s="15"/>
      <c r="G141" s="16"/>
      <c r="H141" s="21"/>
      <c r="I141" s="22"/>
      <c r="J141" s="728"/>
      <c r="K141" s="23"/>
      <c r="L141" s="24"/>
      <c r="M141" s="19"/>
      <c r="N141" s="19"/>
      <c r="O141" s="19"/>
      <c r="P141" s="19"/>
      <c r="Q141" s="10"/>
      <c r="R141" s="10"/>
      <c r="S141" s="10"/>
      <c r="T141" s="10"/>
      <c r="U141" s="2"/>
      <c r="V141" s="2"/>
      <c r="W141" s="2"/>
      <c r="X141" s="2"/>
      <c r="Y141" s="53"/>
      <c r="Z141" s="53"/>
      <c r="AA141" s="969"/>
      <c r="AH141" s="10"/>
      <c r="AI141" s="10"/>
      <c r="AJ141" s="10"/>
      <c r="AK141" s="10"/>
      <c r="AL141" s="10"/>
      <c r="AM141" s="10"/>
      <c r="AN141" s="10"/>
      <c r="AO141" s="10"/>
      <c r="AP141" s="10"/>
    </row>
    <row r="142" spans="2:42" s="5" customFormat="1" ht="37.5" customHeight="1">
      <c r="B142" s="10"/>
      <c r="C142" s="13"/>
      <c r="D142" s="13"/>
      <c r="E142" s="2"/>
      <c r="F142" s="15"/>
      <c r="G142" s="16"/>
      <c r="H142" s="21"/>
      <c r="I142" s="22"/>
      <c r="J142" s="728"/>
      <c r="K142" s="23"/>
      <c r="L142" s="24"/>
      <c r="M142" s="19"/>
      <c r="N142" s="19"/>
      <c r="O142" s="19"/>
      <c r="P142" s="19"/>
      <c r="Q142" s="10"/>
      <c r="R142" s="10"/>
      <c r="S142" s="10"/>
      <c r="T142" s="10"/>
      <c r="U142" s="2"/>
      <c r="V142" s="2"/>
      <c r="W142" s="2"/>
      <c r="X142" s="2"/>
      <c r="Y142" s="53"/>
      <c r="Z142" s="53"/>
      <c r="AA142" s="969"/>
      <c r="AH142" s="10"/>
      <c r="AI142" s="10"/>
      <c r="AJ142" s="10"/>
      <c r="AK142" s="10"/>
      <c r="AL142" s="10"/>
      <c r="AM142" s="10"/>
      <c r="AN142" s="10"/>
      <c r="AO142" s="10"/>
      <c r="AP142" s="10"/>
    </row>
    <row r="143" spans="2:42" s="5" customFormat="1" ht="37.5" customHeight="1">
      <c r="B143" s="10"/>
      <c r="C143" s="13"/>
      <c r="D143" s="13"/>
      <c r="E143" s="2"/>
      <c r="F143" s="15"/>
      <c r="G143" s="16"/>
      <c r="H143" s="21"/>
      <c r="I143" s="22"/>
      <c r="J143" s="728"/>
      <c r="K143" s="23"/>
      <c r="L143" s="24"/>
      <c r="M143" s="19"/>
      <c r="N143" s="19"/>
      <c r="O143" s="19"/>
      <c r="P143" s="19"/>
      <c r="Q143" s="10"/>
      <c r="R143" s="10"/>
      <c r="S143" s="10"/>
      <c r="T143" s="10"/>
      <c r="U143" s="2"/>
      <c r="V143" s="2"/>
      <c r="W143" s="2"/>
      <c r="X143" s="2"/>
      <c r="Y143" s="53"/>
      <c r="Z143" s="53"/>
      <c r="AA143" s="969"/>
      <c r="AH143" s="10"/>
      <c r="AI143" s="10"/>
      <c r="AJ143" s="10"/>
      <c r="AK143" s="10"/>
      <c r="AL143" s="10"/>
      <c r="AM143" s="10"/>
      <c r="AN143" s="10"/>
      <c r="AO143" s="10"/>
      <c r="AP143" s="10"/>
    </row>
    <row r="144" spans="2:42" s="5" customFormat="1" ht="37.5" customHeight="1">
      <c r="B144" s="10"/>
      <c r="C144" s="13"/>
      <c r="D144" s="13"/>
      <c r="E144" s="2"/>
      <c r="F144" s="15"/>
      <c r="G144" s="16"/>
      <c r="H144" s="21"/>
      <c r="I144" s="22"/>
      <c r="J144" s="728"/>
      <c r="K144" s="23"/>
      <c r="L144" s="24"/>
      <c r="M144" s="19"/>
      <c r="N144" s="19"/>
      <c r="O144" s="19"/>
      <c r="P144" s="19"/>
      <c r="Q144" s="10"/>
      <c r="R144" s="10"/>
      <c r="S144" s="10"/>
      <c r="T144" s="10"/>
      <c r="U144" s="2"/>
      <c r="V144" s="2"/>
      <c r="W144" s="2"/>
      <c r="X144" s="2"/>
      <c r="Y144" s="53"/>
      <c r="Z144" s="53"/>
      <c r="AA144" s="969"/>
      <c r="AH144" s="10"/>
      <c r="AI144" s="10"/>
      <c r="AJ144" s="10"/>
      <c r="AK144" s="10"/>
      <c r="AL144" s="10"/>
      <c r="AM144" s="10"/>
      <c r="AN144" s="10"/>
      <c r="AO144" s="10"/>
      <c r="AP144" s="10"/>
    </row>
    <row r="145" spans="1:52" s="8" customFormat="1" ht="37.5" customHeight="1">
      <c r="A145" s="5"/>
      <c r="B145" s="10"/>
      <c r="C145" s="13"/>
      <c r="D145" s="13"/>
      <c r="E145" s="2"/>
      <c r="F145" s="15"/>
      <c r="G145" s="16"/>
      <c r="H145" s="21"/>
      <c r="I145" s="22"/>
      <c r="J145" s="728"/>
      <c r="K145" s="23"/>
      <c r="L145" s="24"/>
      <c r="M145" s="19"/>
      <c r="N145" s="19"/>
      <c r="O145" s="19"/>
      <c r="P145" s="19"/>
      <c r="Q145" s="10"/>
      <c r="R145" s="10"/>
      <c r="S145" s="10"/>
      <c r="T145" s="10"/>
      <c r="U145" s="2"/>
      <c r="V145" s="2"/>
      <c r="W145" s="2"/>
      <c r="X145" s="2"/>
      <c r="Y145" s="53"/>
      <c r="Z145" s="53"/>
      <c r="AA145" s="969"/>
      <c r="AB145" s="5"/>
      <c r="AC145" s="5"/>
      <c r="AD145" s="5"/>
      <c r="AE145" s="5"/>
      <c r="AF145" s="5"/>
      <c r="AG145" s="5"/>
      <c r="AH145" s="13"/>
      <c r="AI145" s="13"/>
      <c r="AJ145" s="13"/>
      <c r="AK145" s="13"/>
      <c r="AL145" s="10"/>
      <c r="AM145" s="10"/>
      <c r="AN145" s="10"/>
      <c r="AO145" s="10"/>
      <c r="AP145" s="10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2" s="5" customFormat="1" ht="37.5" customHeight="1">
      <c r="B146" s="10"/>
      <c r="C146" s="13"/>
      <c r="D146" s="13"/>
      <c r="E146" s="2"/>
      <c r="F146" s="15"/>
      <c r="G146" s="16"/>
      <c r="H146" s="21"/>
      <c r="I146" s="22"/>
      <c r="J146" s="728"/>
      <c r="K146" s="23"/>
      <c r="L146" s="24"/>
      <c r="M146" s="19"/>
      <c r="N146" s="19"/>
      <c r="O146" s="19"/>
      <c r="P146" s="19"/>
      <c r="Q146" s="10"/>
      <c r="R146" s="10"/>
      <c r="S146" s="10"/>
      <c r="T146" s="10"/>
      <c r="U146" s="2"/>
      <c r="V146" s="2"/>
      <c r="W146" s="2"/>
      <c r="X146" s="2"/>
      <c r="Y146" s="53"/>
      <c r="Z146" s="53"/>
      <c r="AA146" s="969"/>
      <c r="AH146" s="13"/>
      <c r="AI146" s="13"/>
      <c r="AJ146" s="13"/>
      <c r="AK146" s="13"/>
      <c r="AL146" s="13"/>
      <c r="AM146" s="13"/>
      <c r="AN146" s="13"/>
      <c r="AO146" s="10"/>
      <c r="AP146" s="13"/>
    </row>
    <row r="147" spans="1:52" s="5" customFormat="1" ht="37.5" customHeight="1">
      <c r="B147" s="10"/>
      <c r="C147" s="13"/>
      <c r="D147" s="13"/>
      <c r="E147" s="2"/>
      <c r="F147" s="15"/>
      <c r="G147" s="16"/>
      <c r="H147" s="21"/>
      <c r="I147" s="22"/>
      <c r="J147" s="728"/>
      <c r="K147" s="23"/>
      <c r="L147" s="24"/>
      <c r="M147" s="19"/>
      <c r="N147" s="19"/>
      <c r="O147" s="19"/>
      <c r="P147" s="19"/>
      <c r="Q147" s="10"/>
      <c r="R147" s="10"/>
      <c r="S147" s="10"/>
      <c r="T147" s="10"/>
      <c r="U147" s="2"/>
      <c r="V147" s="2"/>
      <c r="W147" s="2"/>
      <c r="X147" s="2"/>
      <c r="Y147" s="53"/>
      <c r="Z147" s="53"/>
      <c r="AA147" s="969"/>
      <c r="AH147" s="13"/>
      <c r="AI147" s="13"/>
      <c r="AJ147" s="13"/>
      <c r="AK147" s="13"/>
      <c r="AL147" s="13"/>
      <c r="AM147" s="13"/>
      <c r="AN147" s="13"/>
      <c r="AO147" s="13"/>
      <c r="AP147" s="13"/>
    </row>
    <row r="148" spans="1:52" s="5" customFormat="1" ht="37.5" customHeight="1">
      <c r="B148" s="10"/>
      <c r="C148" s="13"/>
      <c r="D148" s="13"/>
      <c r="E148" s="2"/>
      <c r="F148" s="15"/>
      <c r="G148" s="16"/>
      <c r="H148" s="21"/>
      <c r="I148" s="22"/>
      <c r="J148" s="728"/>
      <c r="K148" s="23"/>
      <c r="L148" s="24"/>
      <c r="M148" s="19"/>
      <c r="N148" s="19"/>
      <c r="O148" s="19"/>
      <c r="P148" s="19"/>
      <c r="Q148" s="10"/>
      <c r="R148" s="10"/>
      <c r="S148" s="10"/>
      <c r="T148" s="10"/>
      <c r="U148" s="2"/>
      <c r="V148" s="2"/>
      <c r="W148" s="2"/>
      <c r="X148" s="2"/>
      <c r="Y148" s="53"/>
      <c r="Z148" s="53"/>
      <c r="AA148" s="969"/>
      <c r="AH148" s="13"/>
      <c r="AI148" s="13"/>
      <c r="AJ148" s="13"/>
      <c r="AK148" s="13"/>
      <c r="AL148" s="13"/>
      <c r="AM148" s="13"/>
      <c r="AN148" s="13"/>
      <c r="AO148" s="13"/>
      <c r="AP148" s="13"/>
    </row>
    <row r="149" spans="1:52" s="5" customFormat="1" ht="37.5" customHeight="1">
      <c r="B149" s="10"/>
      <c r="C149" s="13"/>
      <c r="D149" s="13"/>
      <c r="E149" s="2"/>
      <c r="F149" s="15"/>
      <c r="G149" s="16"/>
      <c r="H149" s="21"/>
      <c r="I149" s="22"/>
      <c r="J149" s="728"/>
      <c r="K149" s="23"/>
      <c r="L149" s="24"/>
      <c r="M149" s="19"/>
      <c r="N149" s="19"/>
      <c r="O149" s="19"/>
      <c r="P149" s="19"/>
      <c r="Q149" s="10"/>
      <c r="R149" s="10"/>
      <c r="S149" s="10"/>
      <c r="T149" s="10"/>
      <c r="U149" s="2"/>
      <c r="V149" s="2"/>
      <c r="W149" s="2"/>
      <c r="X149" s="2"/>
      <c r="Y149" s="53"/>
      <c r="Z149" s="53"/>
      <c r="AA149" s="969"/>
      <c r="AH149" s="13"/>
      <c r="AI149" s="13"/>
      <c r="AJ149" s="13"/>
      <c r="AK149" s="13"/>
      <c r="AL149" s="13"/>
      <c r="AM149" s="13"/>
      <c r="AN149" s="13"/>
      <c r="AO149" s="13"/>
      <c r="AP149" s="13"/>
    </row>
    <row r="150" spans="1:52" s="5" customFormat="1" ht="37.5" customHeight="1">
      <c r="B150" s="10"/>
      <c r="C150" s="13"/>
      <c r="D150" s="13"/>
      <c r="E150" s="2"/>
      <c r="F150" s="15"/>
      <c r="G150" s="16"/>
      <c r="H150" s="21"/>
      <c r="I150" s="22"/>
      <c r="J150" s="728"/>
      <c r="K150" s="23"/>
      <c r="L150" s="24"/>
      <c r="M150" s="19"/>
      <c r="N150" s="19"/>
      <c r="O150" s="19"/>
      <c r="P150" s="19"/>
      <c r="Q150" s="10"/>
      <c r="R150" s="10"/>
      <c r="S150" s="10"/>
      <c r="T150" s="10"/>
      <c r="U150" s="2"/>
      <c r="V150" s="2"/>
      <c r="W150" s="2"/>
      <c r="X150" s="2"/>
      <c r="Y150" s="53"/>
      <c r="Z150" s="53"/>
      <c r="AA150" s="969"/>
      <c r="AH150" s="13"/>
      <c r="AI150" s="13"/>
      <c r="AJ150" s="13"/>
      <c r="AK150" s="13"/>
      <c r="AL150" s="13"/>
      <c r="AM150" s="13"/>
      <c r="AN150" s="13"/>
      <c r="AO150" s="13"/>
      <c r="AP150" s="13"/>
    </row>
    <row r="151" spans="1:52" s="5" customFormat="1" ht="37.5" customHeight="1">
      <c r="B151" s="10"/>
      <c r="C151" s="13"/>
      <c r="D151" s="13"/>
      <c r="E151" s="2"/>
      <c r="F151" s="15"/>
      <c r="G151" s="16"/>
      <c r="H151" s="21"/>
      <c r="I151" s="22"/>
      <c r="J151" s="728"/>
      <c r="K151" s="23"/>
      <c r="L151" s="24"/>
      <c r="M151" s="19"/>
      <c r="N151" s="19"/>
      <c r="O151" s="19"/>
      <c r="P151" s="19"/>
      <c r="Q151" s="10"/>
      <c r="R151" s="10"/>
      <c r="S151" s="10"/>
      <c r="T151" s="10"/>
      <c r="U151" s="2"/>
      <c r="V151" s="2"/>
      <c r="W151" s="2"/>
      <c r="X151" s="2"/>
      <c r="Y151" s="53"/>
      <c r="Z151" s="53"/>
      <c r="AA151" s="969"/>
      <c r="AH151" s="13"/>
      <c r="AI151" s="13"/>
      <c r="AJ151" s="13"/>
      <c r="AK151" s="13"/>
      <c r="AL151" s="13"/>
      <c r="AM151" s="13"/>
      <c r="AN151" s="13"/>
      <c r="AO151" s="13"/>
      <c r="AP151" s="13"/>
    </row>
    <row r="152" spans="1:52" s="5" customFormat="1" ht="37.5" customHeight="1">
      <c r="B152" s="10"/>
      <c r="C152" s="13"/>
      <c r="D152" s="13"/>
      <c r="E152" s="2"/>
      <c r="F152" s="15"/>
      <c r="G152" s="16"/>
      <c r="H152" s="21"/>
      <c r="I152" s="22"/>
      <c r="J152" s="728"/>
      <c r="K152" s="23"/>
      <c r="L152" s="24"/>
      <c r="M152" s="19"/>
      <c r="N152" s="19"/>
      <c r="O152" s="19"/>
      <c r="P152" s="19"/>
      <c r="Q152" s="10"/>
      <c r="R152" s="10"/>
      <c r="S152" s="10"/>
      <c r="T152" s="10"/>
      <c r="U152" s="2"/>
      <c r="V152" s="2"/>
      <c r="W152" s="2"/>
      <c r="X152" s="2"/>
      <c r="Y152" s="53"/>
      <c r="Z152" s="53"/>
      <c r="AA152" s="969"/>
      <c r="AH152" s="13"/>
      <c r="AI152" s="13"/>
      <c r="AJ152" s="13"/>
      <c r="AK152" s="13"/>
      <c r="AL152" s="13"/>
      <c r="AM152" s="13"/>
      <c r="AN152" s="13"/>
      <c r="AO152" s="13"/>
      <c r="AP152" s="13"/>
    </row>
    <row r="153" spans="1:52" s="5" customFormat="1" ht="37.5" customHeight="1">
      <c r="B153" s="10"/>
      <c r="C153" s="13"/>
      <c r="D153" s="13"/>
      <c r="E153" s="2"/>
      <c r="F153" s="15"/>
      <c r="G153" s="16"/>
      <c r="H153" s="21"/>
      <c r="I153" s="22"/>
      <c r="J153" s="728"/>
      <c r="K153" s="23"/>
      <c r="L153" s="24"/>
      <c r="M153" s="19"/>
      <c r="N153" s="19"/>
      <c r="O153" s="19"/>
      <c r="P153" s="19"/>
      <c r="Q153" s="10"/>
      <c r="R153" s="10"/>
      <c r="S153" s="10"/>
      <c r="T153" s="10"/>
      <c r="U153" s="2"/>
      <c r="V153" s="2"/>
      <c r="W153" s="2"/>
      <c r="X153" s="2"/>
      <c r="Y153" s="53"/>
      <c r="Z153" s="53"/>
      <c r="AA153" s="969"/>
      <c r="AH153" s="2"/>
      <c r="AI153" s="2"/>
      <c r="AJ153" s="2"/>
      <c r="AK153" s="2"/>
      <c r="AL153" s="13"/>
      <c r="AM153" s="13"/>
      <c r="AN153" s="13"/>
      <c r="AO153" s="13"/>
      <c r="AP153" s="13"/>
    </row>
    <row r="154" spans="1:52" s="5" customFormat="1" ht="37.5" customHeight="1">
      <c r="B154" s="10"/>
      <c r="C154" s="13"/>
      <c r="D154" s="13"/>
      <c r="E154" s="2"/>
      <c r="F154" s="15"/>
      <c r="G154" s="16"/>
      <c r="H154" s="21"/>
      <c r="I154" s="22"/>
      <c r="J154" s="728"/>
      <c r="K154" s="23"/>
      <c r="L154" s="24"/>
      <c r="M154" s="19"/>
      <c r="N154" s="19"/>
      <c r="O154" s="19"/>
      <c r="P154" s="19"/>
      <c r="Q154" s="10"/>
      <c r="R154" s="10"/>
      <c r="S154" s="10"/>
      <c r="T154" s="10"/>
      <c r="U154" s="2"/>
      <c r="V154" s="2"/>
      <c r="W154" s="2"/>
      <c r="X154" s="2"/>
      <c r="Y154" s="53"/>
      <c r="Z154" s="53"/>
      <c r="AA154" s="969"/>
      <c r="AH154" s="2"/>
      <c r="AI154" s="2"/>
      <c r="AJ154" s="2"/>
      <c r="AK154" s="2"/>
      <c r="AL154" s="2"/>
      <c r="AM154" s="2"/>
      <c r="AN154" s="2"/>
      <c r="AO154" s="13"/>
      <c r="AP154" s="2"/>
    </row>
    <row r="155" spans="1:52" s="5" customFormat="1" ht="37.5" customHeight="1">
      <c r="B155" s="10"/>
      <c r="C155" s="13"/>
      <c r="D155" s="13"/>
      <c r="E155" s="2"/>
      <c r="F155" s="15"/>
      <c r="G155" s="16"/>
      <c r="H155" s="21"/>
      <c r="I155" s="22"/>
      <c r="J155" s="728"/>
      <c r="K155" s="23"/>
      <c r="L155" s="24"/>
      <c r="M155" s="19"/>
      <c r="N155" s="19"/>
      <c r="O155" s="19"/>
      <c r="P155" s="19"/>
      <c r="Q155" s="10"/>
      <c r="R155" s="10"/>
      <c r="S155" s="10"/>
      <c r="T155" s="10"/>
      <c r="U155" s="2"/>
      <c r="V155" s="2"/>
      <c r="W155" s="2"/>
      <c r="X155" s="2"/>
      <c r="Y155" s="53"/>
      <c r="Z155" s="53"/>
      <c r="AA155" s="969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52" s="5" customFormat="1" ht="37.5" customHeight="1">
      <c r="B156" s="10"/>
      <c r="C156" s="13"/>
      <c r="D156" s="13"/>
      <c r="E156" s="2"/>
      <c r="F156" s="15"/>
      <c r="G156" s="16"/>
      <c r="H156" s="21"/>
      <c r="I156" s="22"/>
      <c r="J156" s="728"/>
      <c r="K156" s="23"/>
      <c r="L156" s="24"/>
      <c r="M156" s="19"/>
      <c r="N156" s="19"/>
      <c r="O156" s="19"/>
      <c r="P156" s="19"/>
      <c r="Q156" s="10"/>
      <c r="R156" s="10"/>
      <c r="S156" s="10"/>
      <c r="T156" s="10"/>
      <c r="U156" s="2"/>
      <c r="V156" s="2"/>
      <c r="W156" s="2"/>
      <c r="X156" s="2"/>
      <c r="Y156" s="53"/>
      <c r="Z156" s="53"/>
      <c r="AA156" s="969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52" s="5" customFormat="1" ht="37.5" customHeight="1">
      <c r="B157" s="10"/>
      <c r="C157" s="13"/>
      <c r="D157" s="13"/>
      <c r="E157" s="2"/>
      <c r="F157" s="15"/>
      <c r="G157" s="16"/>
      <c r="H157" s="21"/>
      <c r="I157" s="22"/>
      <c r="J157" s="728"/>
      <c r="K157" s="23"/>
      <c r="L157" s="24"/>
      <c r="M157" s="19"/>
      <c r="N157" s="19"/>
      <c r="O157" s="19"/>
      <c r="P157" s="19"/>
      <c r="Q157" s="10"/>
      <c r="R157" s="10"/>
      <c r="S157" s="10"/>
      <c r="T157" s="10"/>
      <c r="U157" s="2"/>
      <c r="V157" s="2"/>
      <c r="W157" s="2"/>
      <c r="X157" s="2"/>
      <c r="Y157" s="53"/>
      <c r="Z157" s="53"/>
      <c r="AA157" s="969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52" s="5" customFormat="1" ht="37.5" customHeight="1">
      <c r="B158" s="10"/>
      <c r="C158" s="13"/>
      <c r="D158" s="13"/>
      <c r="E158" s="2"/>
      <c r="F158" s="15"/>
      <c r="G158" s="16"/>
      <c r="H158" s="21"/>
      <c r="I158" s="22"/>
      <c r="J158" s="728"/>
      <c r="K158" s="23"/>
      <c r="L158" s="24"/>
      <c r="M158" s="19"/>
      <c r="N158" s="19"/>
      <c r="O158" s="19"/>
      <c r="P158" s="19"/>
      <c r="Q158" s="10"/>
      <c r="R158" s="10"/>
      <c r="S158" s="10"/>
      <c r="T158" s="10"/>
      <c r="U158" s="2"/>
      <c r="V158" s="2"/>
      <c r="W158" s="2"/>
      <c r="X158" s="2"/>
      <c r="Y158" s="53"/>
      <c r="Z158" s="53"/>
      <c r="AA158" s="969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52" s="5" customFormat="1" ht="37.5" customHeight="1">
      <c r="B159" s="10"/>
      <c r="C159" s="13"/>
      <c r="D159" s="13"/>
      <c r="E159" s="2"/>
      <c r="F159" s="15"/>
      <c r="G159" s="16"/>
      <c r="H159" s="21"/>
      <c r="I159" s="22"/>
      <c r="J159" s="728"/>
      <c r="K159" s="23"/>
      <c r="L159" s="24"/>
      <c r="M159" s="19"/>
      <c r="N159" s="19"/>
      <c r="O159" s="19"/>
      <c r="P159" s="19"/>
      <c r="Q159" s="10"/>
      <c r="R159" s="10"/>
      <c r="S159" s="10"/>
      <c r="T159" s="10"/>
      <c r="U159" s="2"/>
      <c r="V159" s="2"/>
      <c r="W159" s="2"/>
      <c r="X159" s="2"/>
      <c r="Y159" s="53"/>
      <c r="Z159" s="53"/>
      <c r="AA159" s="969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52" s="5" customFormat="1" ht="37.5" customHeight="1">
      <c r="B160" s="10"/>
      <c r="C160" s="13"/>
      <c r="D160" s="13"/>
      <c r="E160" s="2"/>
      <c r="F160" s="15"/>
      <c r="G160" s="16"/>
      <c r="H160" s="21"/>
      <c r="I160" s="22"/>
      <c r="J160" s="728"/>
      <c r="K160" s="23"/>
      <c r="L160" s="24"/>
      <c r="M160" s="19"/>
      <c r="N160" s="19"/>
      <c r="O160" s="19"/>
      <c r="P160" s="19"/>
      <c r="Q160" s="10"/>
      <c r="R160" s="10"/>
      <c r="S160" s="10"/>
      <c r="T160" s="10"/>
      <c r="U160" s="2"/>
      <c r="V160" s="2"/>
      <c r="W160" s="2"/>
      <c r="X160" s="2"/>
      <c r="Y160" s="53"/>
      <c r="Z160" s="53"/>
      <c r="AA160" s="969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52" s="5" customFormat="1" ht="37.5" customHeight="1">
      <c r="B161" s="10"/>
      <c r="C161" s="13"/>
      <c r="D161" s="13"/>
      <c r="E161" s="2"/>
      <c r="F161" s="15"/>
      <c r="G161" s="16"/>
      <c r="H161" s="21"/>
      <c r="I161" s="22"/>
      <c r="J161" s="728"/>
      <c r="K161" s="23"/>
      <c r="L161" s="24"/>
      <c r="M161" s="19"/>
      <c r="N161" s="19"/>
      <c r="O161" s="19"/>
      <c r="P161" s="19"/>
      <c r="Q161" s="10"/>
      <c r="R161" s="10"/>
      <c r="S161" s="10"/>
      <c r="T161" s="10"/>
      <c r="U161" s="2"/>
      <c r="V161" s="2"/>
      <c r="W161" s="2"/>
      <c r="X161" s="2"/>
      <c r="Y161" s="53"/>
      <c r="Z161" s="53"/>
      <c r="AA161" s="969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52" s="5" customFormat="1" ht="37.5" customHeight="1">
      <c r="B162" s="10"/>
      <c r="C162" s="13"/>
      <c r="D162" s="13"/>
      <c r="E162" s="2"/>
      <c r="F162" s="15"/>
      <c r="G162" s="16"/>
      <c r="H162" s="21"/>
      <c r="I162" s="22"/>
      <c r="J162" s="728"/>
      <c r="K162" s="23"/>
      <c r="L162" s="24"/>
      <c r="M162" s="19"/>
      <c r="N162" s="19"/>
      <c r="O162" s="19"/>
      <c r="P162" s="19"/>
      <c r="Q162" s="10"/>
      <c r="R162" s="10"/>
      <c r="S162" s="10"/>
      <c r="T162" s="10"/>
      <c r="U162" s="2"/>
      <c r="V162" s="2"/>
      <c r="W162" s="2"/>
      <c r="X162" s="2"/>
      <c r="Y162" s="53"/>
      <c r="Z162" s="53"/>
      <c r="AA162" s="969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52" s="5" customFormat="1" ht="37.5" customHeight="1">
      <c r="B163" s="10"/>
      <c r="C163" s="13"/>
      <c r="D163" s="13"/>
      <c r="E163" s="2"/>
      <c r="F163" s="15"/>
      <c r="G163" s="16"/>
      <c r="H163" s="21"/>
      <c r="I163" s="22"/>
      <c r="J163" s="728"/>
      <c r="K163" s="23"/>
      <c r="L163" s="24"/>
      <c r="M163" s="19"/>
      <c r="N163" s="19"/>
      <c r="O163" s="19"/>
      <c r="P163" s="19"/>
      <c r="Q163" s="10"/>
      <c r="R163" s="10"/>
      <c r="S163" s="10"/>
      <c r="T163" s="10"/>
      <c r="U163" s="2"/>
      <c r="V163" s="2"/>
      <c r="W163" s="2"/>
      <c r="X163" s="2"/>
      <c r="Y163" s="53"/>
      <c r="Z163" s="53"/>
      <c r="AA163" s="969"/>
      <c r="AH163" s="2"/>
      <c r="AI163" s="2"/>
      <c r="AJ163" s="2"/>
      <c r="AK163" s="2"/>
      <c r="AL163" s="2"/>
      <c r="AM163" s="2"/>
      <c r="AN163" s="2"/>
      <c r="AO163" s="2"/>
      <c r="AP163" s="2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</row>
    <row r="164" spans="1:52" s="5" customFormat="1" ht="37.5" customHeight="1">
      <c r="B164" s="10"/>
      <c r="C164" s="13"/>
      <c r="D164" s="13"/>
      <c r="E164" s="2"/>
      <c r="F164" s="15"/>
      <c r="G164" s="16"/>
      <c r="H164" s="21"/>
      <c r="I164" s="22"/>
      <c r="J164" s="728"/>
      <c r="K164" s="23"/>
      <c r="L164" s="24"/>
      <c r="M164" s="19"/>
      <c r="N164" s="19"/>
      <c r="O164" s="19"/>
      <c r="P164" s="19"/>
      <c r="Q164" s="10"/>
      <c r="R164" s="10"/>
      <c r="S164" s="10"/>
      <c r="T164" s="10"/>
      <c r="U164" s="2"/>
      <c r="V164" s="2"/>
      <c r="W164" s="2"/>
      <c r="X164" s="2"/>
      <c r="Y164" s="53"/>
      <c r="Z164" s="53"/>
      <c r="AA164" s="969"/>
      <c r="AH164" s="2"/>
      <c r="AI164" s="2"/>
      <c r="AJ164" s="2"/>
      <c r="AK164" s="2"/>
      <c r="AL164" s="2"/>
      <c r="AM164" s="2"/>
      <c r="AN164" s="2"/>
      <c r="AO164" s="2"/>
      <c r="AP164" s="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</row>
    <row r="165" spans="1:52" s="5" customFormat="1" ht="37.5" customHeight="1">
      <c r="B165" s="10"/>
      <c r="C165" s="13"/>
      <c r="D165" s="13"/>
      <c r="E165" s="2"/>
      <c r="F165" s="15"/>
      <c r="G165" s="16"/>
      <c r="H165" s="21"/>
      <c r="I165" s="22"/>
      <c r="J165" s="728"/>
      <c r="K165" s="23"/>
      <c r="L165" s="24"/>
      <c r="M165" s="19"/>
      <c r="N165" s="19"/>
      <c r="O165" s="19"/>
      <c r="P165" s="19"/>
      <c r="Q165" s="10"/>
      <c r="R165" s="10"/>
      <c r="S165" s="10"/>
      <c r="T165" s="10"/>
      <c r="U165" s="2"/>
      <c r="V165" s="2"/>
      <c r="W165" s="2"/>
      <c r="X165" s="2"/>
      <c r="Y165" s="53"/>
      <c r="Z165" s="53"/>
      <c r="AA165" s="969"/>
      <c r="AH165" s="2"/>
      <c r="AI165" s="2"/>
      <c r="AJ165" s="2"/>
      <c r="AK165" s="2"/>
      <c r="AL165" s="2"/>
      <c r="AM165" s="2"/>
      <c r="AN165" s="2"/>
      <c r="AO165" s="2"/>
      <c r="AP165" s="2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</row>
    <row r="166" spans="1:52" s="5" customFormat="1" ht="37.5" customHeight="1">
      <c r="B166" s="10"/>
      <c r="C166" s="13"/>
      <c r="D166" s="13"/>
      <c r="E166" s="2"/>
      <c r="F166" s="15"/>
      <c r="G166" s="16"/>
      <c r="H166" s="21"/>
      <c r="I166" s="22"/>
      <c r="J166" s="728"/>
      <c r="K166" s="23"/>
      <c r="L166" s="24"/>
      <c r="M166" s="19"/>
      <c r="N166" s="19"/>
      <c r="O166" s="19"/>
      <c r="P166" s="19"/>
      <c r="Q166" s="10"/>
      <c r="R166" s="10"/>
      <c r="S166" s="10"/>
      <c r="T166" s="10"/>
      <c r="U166" s="2"/>
      <c r="V166" s="2"/>
      <c r="W166" s="2"/>
      <c r="X166" s="2"/>
      <c r="Y166" s="53"/>
      <c r="Z166" s="53"/>
      <c r="AA166" s="969"/>
      <c r="AG166" s="10"/>
      <c r="AH166" s="2"/>
      <c r="AI166" s="2"/>
      <c r="AJ166" s="2"/>
      <c r="AK166" s="2"/>
      <c r="AL166" s="2"/>
      <c r="AM166" s="2"/>
      <c r="AN166" s="2"/>
      <c r="AO166" s="2"/>
      <c r="AP166" s="2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</row>
    <row r="167" spans="1:52" s="5" customFormat="1" ht="37.5" customHeight="1">
      <c r="B167" s="10"/>
      <c r="C167" s="13"/>
      <c r="D167" s="13"/>
      <c r="E167" s="2"/>
      <c r="F167" s="15"/>
      <c r="G167" s="16"/>
      <c r="H167" s="21"/>
      <c r="I167" s="22"/>
      <c r="J167" s="728"/>
      <c r="K167" s="23"/>
      <c r="L167" s="24"/>
      <c r="M167" s="19"/>
      <c r="N167" s="19"/>
      <c r="O167" s="19"/>
      <c r="P167" s="19"/>
      <c r="Q167" s="10"/>
      <c r="R167" s="10"/>
      <c r="S167" s="10"/>
      <c r="T167" s="10"/>
      <c r="U167" s="2"/>
      <c r="V167" s="2"/>
      <c r="W167" s="2"/>
      <c r="X167" s="2"/>
      <c r="Y167" s="53"/>
      <c r="Z167" s="53"/>
      <c r="AA167" s="969"/>
      <c r="AG167" s="10"/>
      <c r="AH167" s="2"/>
      <c r="AI167" s="2"/>
      <c r="AJ167" s="2"/>
      <c r="AK167" s="2"/>
      <c r="AL167" s="2"/>
      <c r="AM167" s="2"/>
      <c r="AN167" s="2"/>
      <c r="AO167" s="2"/>
      <c r="AP167" s="2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</row>
    <row r="168" spans="1:52" s="8" customFormat="1" ht="37.5" customHeight="1">
      <c r="A168" s="5"/>
      <c r="B168" s="10"/>
      <c r="C168" s="13"/>
      <c r="D168" s="13"/>
      <c r="E168" s="2"/>
      <c r="F168" s="15"/>
      <c r="G168" s="16"/>
      <c r="H168" s="21"/>
      <c r="I168" s="22"/>
      <c r="J168" s="728"/>
      <c r="K168" s="23"/>
      <c r="L168" s="24"/>
      <c r="M168" s="19"/>
      <c r="N168" s="19"/>
      <c r="O168" s="19"/>
      <c r="P168" s="19"/>
      <c r="Q168" s="10"/>
      <c r="R168" s="10"/>
      <c r="S168" s="10"/>
      <c r="T168" s="10"/>
      <c r="U168" s="2"/>
      <c r="V168" s="2"/>
      <c r="W168" s="2"/>
      <c r="X168" s="2"/>
      <c r="Y168" s="53"/>
      <c r="Z168" s="53"/>
      <c r="AA168" s="969"/>
      <c r="AB168" s="5"/>
      <c r="AC168" s="5"/>
      <c r="AD168" s="5"/>
      <c r="AE168" s="10"/>
      <c r="AF168" s="10"/>
      <c r="AG168" s="10"/>
      <c r="AH168" s="2"/>
      <c r="AI168" s="2"/>
      <c r="AJ168" s="2"/>
      <c r="AK168" s="2"/>
      <c r="AL168" s="2"/>
      <c r="AM168" s="2"/>
      <c r="AN168" s="2"/>
      <c r="AO168" s="2"/>
      <c r="AP168" s="2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</row>
    <row r="169" spans="1:52" s="5" customFormat="1" ht="37.5" customHeight="1">
      <c r="B169" s="10"/>
      <c r="C169" s="13"/>
      <c r="D169" s="13"/>
      <c r="E169" s="2"/>
      <c r="F169" s="15"/>
      <c r="G169" s="16"/>
      <c r="H169" s="21"/>
      <c r="I169" s="22"/>
      <c r="J169" s="728"/>
      <c r="K169" s="23"/>
      <c r="L169" s="24"/>
      <c r="M169" s="19"/>
      <c r="N169" s="19"/>
      <c r="O169" s="19"/>
      <c r="P169" s="19"/>
      <c r="Q169" s="10"/>
      <c r="R169" s="10"/>
      <c r="S169" s="10"/>
      <c r="T169" s="10"/>
      <c r="U169" s="2"/>
      <c r="V169" s="2"/>
      <c r="W169" s="2"/>
      <c r="X169" s="2"/>
      <c r="Y169" s="53"/>
      <c r="Z169" s="53"/>
      <c r="AA169" s="969"/>
      <c r="AB169" s="10"/>
      <c r="AC169" s="10"/>
      <c r="AE169" s="10"/>
      <c r="AF169" s="10"/>
      <c r="AG169" s="10"/>
      <c r="AH169" s="2"/>
      <c r="AI169" s="2"/>
      <c r="AJ169" s="2"/>
      <c r="AK169" s="2"/>
      <c r="AL169" s="2"/>
      <c r="AM169" s="2"/>
      <c r="AN169" s="2"/>
      <c r="AO169" s="2"/>
      <c r="AP169" s="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</row>
    <row r="170" spans="1:52" s="5" customFormat="1" ht="37.5" customHeight="1">
      <c r="B170" s="10"/>
      <c r="C170" s="13"/>
      <c r="D170" s="13"/>
      <c r="E170" s="2"/>
      <c r="F170" s="15"/>
      <c r="G170" s="16"/>
      <c r="H170" s="21"/>
      <c r="I170" s="22"/>
      <c r="J170" s="728"/>
      <c r="K170" s="23"/>
      <c r="L170" s="24"/>
      <c r="M170" s="19"/>
      <c r="N170" s="19"/>
      <c r="O170" s="19"/>
      <c r="P170" s="19"/>
      <c r="Q170" s="10"/>
      <c r="R170" s="10"/>
      <c r="S170" s="10"/>
      <c r="T170" s="10"/>
      <c r="U170" s="2"/>
      <c r="V170" s="2"/>
      <c r="W170" s="2"/>
      <c r="X170" s="2"/>
      <c r="Y170" s="53"/>
      <c r="Z170" s="53"/>
      <c r="AA170" s="969"/>
      <c r="AB170" s="10"/>
      <c r="AC170" s="10"/>
      <c r="AE170" s="10"/>
      <c r="AF170" s="10"/>
      <c r="AG170" s="10"/>
      <c r="AH170" s="2"/>
      <c r="AI170" s="2"/>
      <c r="AJ170" s="2"/>
      <c r="AK170" s="2"/>
      <c r="AL170" s="2"/>
      <c r="AM170" s="2"/>
      <c r="AN170" s="2"/>
      <c r="AO170" s="2"/>
      <c r="AP170" s="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</row>
    <row r="171" spans="1:52" s="5" customFormat="1" ht="37.5" customHeight="1">
      <c r="B171" s="10"/>
      <c r="C171" s="13"/>
      <c r="D171" s="13"/>
      <c r="E171" s="2"/>
      <c r="F171" s="15"/>
      <c r="G171" s="16"/>
      <c r="H171" s="21"/>
      <c r="I171" s="22"/>
      <c r="J171" s="728"/>
      <c r="K171" s="23"/>
      <c r="L171" s="24"/>
      <c r="M171" s="19"/>
      <c r="N171" s="19"/>
      <c r="O171" s="19"/>
      <c r="P171" s="19"/>
      <c r="Q171" s="10"/>
      <c r="R171" s="10"/>
      <c r="S171" s="10"/>
      <c r="T171" s="10"/>
      <c r="U171" s="2"/>
      <c r="V171" s="2"/>
      <c r="W171" s="2"/>
      <c r="X171" s="2"/>
      <c r="Y171" s="53"/>
      <c r="Z171" s="53"/>
      <c r="AA171" s="969"/>
      <c r="AB171" s="10"/>
      <c r="AC171" s="10"/>
      <c r="AE171" s="10"/>
      <c r="AF171" s="10"/>
      <c r="AG171" s="10"/>
      <c r="AH171" s="2"/>
      <c r="AI171" s="2"/>
      <c r="AJ171" s="2"/>
      <c r="AK171" s="2"/>
      <c r="AL171" s="2"/>
      <c r="AM171" s="2"/>
      <c r="AN171" s="2"/>
      <c r="AO171" s="2"/>
      <c r="AP171" s="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</row>
    <row r="172" spans="1:52" s="5" customFormat="1" ht="37.5" customHeight="1">
      <c r="B172" s="10"/>
      <c r="C172" s="13"/>
      <c r="D172" s="13"/>
      <c r="E172" s="2"/>
      <c r="F172" s="15"/>
      <c r="G172" s="16"/>
      <c r="H172" s="21"/>
      <c r="I172" s="22"/>
      <c r="J172" s="728"/>
      <c r="K172" s="23"/>
      <c r="L172" s="24"/>
      <c r="M172" s="19"/>
      <c r="N172" s="19"/>
      <c r="O172" s="19"/>
      <c r="P172" s="19"/>
      <c r="Q172" s="10"/>
      <c r="R172" s="10"/>
      <c r="S172" s="10"/>
      <c r="T172" s="10"/>
      <c r="U172" s="2"/>
      <c r="V172" s="2"/>
      <c r="W172" s="2"/>
      <c r="X172" s="2"/>
      <c r="Y172" s="53"/>
      <c r="Z172" s="53"/>
      <c r="AA172" s="969"/>
      <c r="AB172" s="10"/>
      <c r="AC172" s="10"/>
      <c r="AE172" s="10"/>
      <c r="AF172" s="10"/>
      <c r="AG172" s="10"/>
      <c r="AH172" s="2"/>
      <c r="AI172" s="2"/>
      <c r="AJ172" s="2"/>
      <c r="AK172" s="2"/>
      <c r="AL172" s="2"/>
      <c r="AM172" s="2"/>
      <c r="AN172" s="2"/>
      <c r="AO172" s="2"/>
      <c r="AP172" s="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</row>
    <row r="173" spans="1:52" s="5" customFormat="1" ht="37.5" customHeight="1">
      <c r="B173" s="10"/>
      <c r="C173" s="13"/>
      <c r="D173" s="13"/>
      <c r="E173" s="2"/>
      <c r="F173" s="15"/>
      <c r="G173" s="16"/>
      <c r="H173" s="21"/>
      <c r="I173" s="22"/>
      <c r="J173" s="728"/>
      <c r="K173" s="23"/>
      <c r="L173" s="24"/>
      <c r="M173" s="19"/>
      <c r="N173" s="19"/>
      <c r="O173" s="19"/>
      <c r="P173" s="19"/>
      <c r="Q173" s="10"/>
      <c r="R173" s="10"/>
      <c r="S173" s="10"/>
      <c r="T173" s="10"/>
      <c r="U173" s="2"/>
      <c r="V173" s="2"/>
      <c r="W173" s="2"/>
      <c r="X173" s="2"/>
      <c r="Y173" s="53"/>
      <c r="Z173" s="53"/>
      <c r="AA173" s="969"/>
      <c r="AB173" s="10"/>
      <c r="AC173" s="10"/>
      <c r="AE173" s="10"/>
      <c r="AF173" s="10"/>
      <c r="AG173" s="10"/>
      <c r="AH173" s="2"/>
      <c r="AI173" s="2"/>
      <c r="AJ173" s="2"/>
      <c r="AK173" s="2"/>
      <c r="AL173" s="2"/>
      <c r="AM173" s="2"/>
      <c r="AN173" s="2"/>
      <c r="AO173" s="2"/>
      <c r="AP173" s="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</row>
    <row r="174" spans="1:52" s="5" customFormat="1" ht="37.5" customHeight="1">
      <c r="B174" s="10"/>
      <c r="C174" s="13"/>
      <c r="D174" s="13"/>
      <c r="E174" s="2"/>
      <c r="F174" s="15"/>
      <c r="G174" s="16"/>
      <c r="H174" s="21"/>
      <c r="I174" s="22"/>
      <c r="J174" s="728"/>
      <c r="K174" s="23"/>
      <c r="L174" s="24"/>
      <c r="M174" s="19"/>
      <c r="N174" s="19"/>
      <c r="O174" s="19"/>
      <c r="P174" s="19"/>
      <c r="Q174" s="10"/>
      <c r="R174" s="10"/>
      <c r="S174" s="10"/>
      <c r="T174" s="10"/>
      <c r="U174" s="2"/>
      <c r="V174" s="2"/>
      <c r="W174" s="2"/>
      <c r="X174" s="2"/>
      <c r="Y174" s="53"/>
      <c r="Z174" s="53"/>
      <c r="AA174" s="969"/>
      <c r="AB174" s="10"/>
      <c r="AC174" s="10"/>
      <c r="AE174" s="10"/>
      <c r="AF174" s="10"/>
      <c r="AG174" s="10"/>
      <c r="AH174" s="2"/>
      <c r="AI174" s="2"/>
      <c r="AJ174" s="2"/>
      <c r="AK174" s="2"/>
      <c r="AL174" s="2"/>
      <c r="AM174" s="2"/>
      <c r="AN174" s="2"/>
      <c r="AO174" s="2"/>
      <c r="AP174" s="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</row>
    <row r="175" spans="1:52" s="5" customFormat="1" ht="37.5" customHeight="1">
      <c r="B175" s="10"/>
      <c r="C175" s="13"/>
      <c r="D175" s="13"/>
      <c r="E175" s="2"/>
      <c r="F175" s="15"/>
      <c r="G175" s="16"/>
      <c r="H175" s="21"/>
      <c r="I175" s="22"/>
      <c r="J175" s="728"/>
      <c r="K175" s="23"/>
      <c r="L175" s="24"/>
      <c r="M175" s="19"/>
      <c r="N175" s="19"/>
      <c r="O175" s="19"/>
      <c r="P175" s="19"/>
      <c r="Q175" s="10"/>
      <c r="R175" s="10"/>
      <c r="S175" s="10"/>
      <c r="T175" s="10"/>
      <c r="U175" s="2"/>
      <c r="V175" s="2"/>
      <c r="W175" s="2"/>
      <c r="X175" s="2"/>
      <c r="Y175" s="53"/>
      <c r="Z175" s="53"/>
      <c r="AA175" s="969"/>
      <c r="AD175" s="10"/>
      <c r="AE175" s="10"/>
      <c r="AF175" s="10"/>
      <c r="AG175" s="10"/>
      <c r="AH175" s="2"/>
      <c r="AI175" s="2"/>
      <c r="AJ175" s="2"/>
      <c r="AK175" s="2"/>
      <c r="AL175" s="2"/>
      <c r="AM175" s="2"/>
      <c r="AN175" s="2"/>
      <c r="AO175" s="2"/>
      <c r="AP175" s="2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</row>
    <row r="176" spans="1:52" s="5" customFormat="1" ht="37.5" customHeight="1">
      <c r="B176" s="10"/>
      <c r="C176" s="13"/>
      <c r="D176" s="13"/>
      <c r="E176" s="2"/>
      <c r="F176" s="15"/>
      <c r="G176" s="16"/>
      <c r="H176" s="21"/>
      <c r="I176" s="22"/>
      <c r="J176" s="728"/>
      <c r="K176" s="23"/>
      <c r="L176" s="24"/>
      <c r="M176" s="19"/>
      <c r="N176" s="19"/>
      <c r="O176" s="19"/>
      <c r="P176" s="19"/>
      <c r="Q176" s="10"/>
      <c r="R176" s="10"/>
      <c r="S176" s="10"/>
      <c r="T176" s="10"/>
      <c r="U176" s="2"/>
      <c r="V176" s="2"/>
      <c r="W176" s="2"/>
      <c r="X176" s="2"/>
      <c r="Y176" s="53"/>
      <c r="Z176" s="53"/>
      <c r="AA176" s="969"/>
      <c r="AD176" s="10"/>
      <c r="AE176" s="10"/>
      <c r="AF176" s="10"/>
      <c r="AG176" s="10"/>
      <c r="AH176" s="2"/>
      <c r="AI176" s="2"/>
      <c r="AJ176" s="2"/>
      <c r="AK176" s="2"/>
      <c r="AL176" s="2"/>
      <c r="AM176" s="2"/>
      <c r="AN176" s="2"/>
      <c r="AO176" s="2"/>
      <c r="AP176" s="2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</row>
    <row r="177" spans="1:52" s="5" customFormat="1" ht="37.5" customHeight="1">
      <c r="B177" s="10"/>
      <c r="C177" s="13"/>
      <c r="D177" s="13"/>
      <c r="E177" s="2"/>
      <c r="F177" s="15"/>
      <c r="G177" s="16"/>
      <c r="H177" s="21"/>
      <c r="I177" s="22"/>
      <c r="J177" s="728"/>
      <c r="K177" s="23"/>
      <c r="L177" s="24"/>
      <c r="M177" s="19"/>
      <c r="N177" s="19"/>
      <c r="O177" s="19"/>
      <c r="P177" s="19"/>
      <c r="Q177" s="10"/>
      <c r="R177" s="10"/>
      <c r="S177" s="10"/>
      <c r="T177" s="10"/>
      <c r="U177" s="2"/>
      <c r="V177" s="2"/>
      <c r="W177" s="2"/>
      <c r="X177" s="2"/>
      <c r="Y177" s="53"/>
      <c r="Z177" s="53"/>
      <c r="AA177" s="969"/>
      <c r="AD177" s="10"/>
      <c r="AE177" s="10"/>
      <c r="AF177" s="10"/>
      <c r="AG177" s="10"/>
      <c r="AH177" s="2"/>
      <c r="AI177" s="2"/>
      <c r="AJ177" s="2"/>
      <c r="AK177" s="2"/>
      <c r="AL177" s="2"/>
      <c r="AM177" s="2"/>
      <c r="AN177" s="2"/>
      <c r="AO177" s="2"/>
      <c r="AP177" s="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</row>
    <row r="178" spans="1:52" s="5" customFormat="1" ht="37.5" customHeight="1">
      <c r="B178" s="10"/>
      <c r="C178" s="13"/>
      <c r="D178" s="13"/>
      <c r="E178" s="2"/>
      <c r="F178" s="15"/>
      <c r="G178" s="16"/>
      <c r="H178" s="21"/>
      <c r="I178" s="22"/>
      <c r="J178" s="728"/>
      <c r="K178" s="23"/>
      <c r="L178" s="24"/>
      <c r="M178" s="19"/>
      <c r="N178" s="19"/>
      <c r="O178" s="19"/>
      <c r="P178" s="19"/>
      <c r="Q178" s="10"/>
      <c r="R178" s="10"/>
      <c r="S178" s="10"/>
      <c r="T178" s="10"/>
      <c r="U178" s="2"/>
      <c r="V178" s="2"/>
      <c r="W178" s="2"/>
      <c r="X178" s="2"/>
      <c r="Y178" s="53"/>
      <c r="Z178" s="53"/>
      <c r="AA178" s="969"/>
      <c r="AB178" s="10"/>
      <c r="AC178" s="10"/>
      <c r="AD178" s="10"/>
      <c r="AE178" s="10"/>
      <c r="AF178" s="10"/>
      <c r="AG178" s="10"/>
      <c r="AH178" s="2"/>
      <c r="AI178" s="2"/>
      <c r="AJ178" s="2"/>
      <c r="AK178" s="2"/>
      <c r="AL178" s="2"/>
      <c r="AM178" s="2"/>
      <c r="AN178" s="2"/>
      <c r="AO178" s="2"/>
      <c r="AP178" s="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</row>
    <row r="179" spans="1:52" s="8" customFormat="1" ht="37.5" customHeight="1">
      <c r="A179" s="5"/>
      <c r="B179" s="10"/>
      <c r="C179" s="13"/>
      <c r="D179" s="13"/>
      <c r="E179" s="2"/>
      <c r="F179" s="15"/>
      <c r="G179" s="16"/>
      <c r="H179" s="21"/>
      <c r="I179" s="22"/>
      <c r="J179" s="728"/>
      <c r="K179" s="23"/>
      <c r="L179" s="24"/>
      <c r="M179" s="19"/>
      <c r="N179" s="19"/>
      <c r="O179" s="19"/>
      <c r="P179" s="19"/>
      <c r="Q179" s="10"/>
      <c r="R179" s="10"/>
      <c r="S179" s="10"/>
      <c r="T179" s="10"/>
      <c r="U179" s="2"/>
      <c r="V179" s="2"/>
      <c r="W179" s="2"/>
      <c r="X179" s="2"/>
      <c r="Y179" s="53"/>
      <c r="Z179" s="53"/>
      <c r="AA179" s="969"/>
      <c r="AB179" s="10"/>
      <c r="AC179" s="10">
        <v>112000</v>
      </c>
      <c r="AD179" s="10"/>
      <c r="AE179" s="10"/>
      <c r="AF179" s="10"/>
      <c r="AG179" s="10"/>
      <c r="AH179" s="2"/>
      <c r="AI179" s="2"/>
      <c r="AJ179" s="2"/>
      <c r="AK179" s="2"/>
      <c r="AL179" s="2"/>
      <c r="AM179" s="2"/>
      <c r="AN179" s="2"/>
      <c r="AO179" s="2"/>
      <c r="AP179" s="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</row>
    <row r="180" spans="1:52" s="5" customFormat="1" ht="37.5" customHeight="1">
      <c r="B180" s="10"/>
      <c r="C180" s="13"/>
      <c r="D180" s="13"/>
      <c r="E180" s="2"/>
      <c r="F180" s="15"/>
      <c r="G180" s="16"/>
      <c r="H180" s="21"/>
      <c r="I180" s="22"/>
      <c r="J180" s="728"/>
      <c r="K180" s="23"/>
      <c r="L180" s="24"/>
      <c r="M180" s="19"/>
      <c r="N180" s="19"/>
      <c r="O180" s="19"/>
      <c r="P180" s="19"/>
      <c r="Q180" s="10"/>
      <c r="R180" s="10"/>
      <c r="S180" s="10"/>
      <c r="T180" s="10"/>
      <c r="U180" s="2"/>
      <c r="V180" s="2"/>
      <c r="W180" s="2"/>
      <c r="X180" s="2"/>
      <c r="Y180" s="53"/>
      <c r="Z180" s="53"/>
      <c r="AA180" s="969"/>
      <c r="AB180" s="10"/>
      <c r="AC180" s="10">
        <v>118</v>
      </c>
      <c r="AD180" s="10"/>
      <c r="AE180" s="10"/>
      <c r="AF180" s="10"/>
      <c r="AG180" s="10"/>
      <c r="AH180" s="2"/>
      <c r="AI180" s="2"/>
      <c r="AJ180" s="2"/>
      <c r="AK180" s="2"/>
      <c r="AL180" s="2"/>
      <c r="AM180" s="2"/>
      <c r="AN180" s="2"/>
      <c r="AO180" s="2"/>
      <c r="AP180" s="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</row>
    <row r="181" spans="1:52" s="5" customFormat="1" ht="37.5" customHeight="1">
      <c r="B181" s="10"/>
      <c r="C181" s="13"/>
      <c r="D181" s="13"/>
      <c r="E181" s="2"/>
      <c r="F181" s="15"/>
      <c r="G181" s="16"/>
      <c r="H181" s="21"/>
      <c r="I181" s="22"/>
      <c r="J181" s="728"/>
      <c r="K181" s="23"/>
      <c r="L181" s="24"/>
      <c r="M181" s="19"/>
      <c r="N181" s="19"/>
      <c r="O181" s="19"/>
      <c r="P181" s="19"/>
      <c r="Q181" s="10"/>
      <c r="R181" s="10"/>
      <c r="S181" s="10"/>
      <c r="T181" s="10"/>
      <c r="U181" s="2"/>
      <c r="V181" s="2"/>
      <c r="W181" s="2"/>
      <c r="X181" s="2"/>
      <c r="Y181" s="53"/>
      <c r="Z181" s="53"/>
      <c r="AA181" s="969"/>
      <c r="AB181" s="10"/>
      <c r="AC181" s="10">
        <f>118-64</f>
        <v>54</v>
      </c>
      <c r="AE181" s="10"/>
      <c r="AF181" s="10"/>
      <c r="AG181" s="10"/>
      <c r="AH181" s="2"/>
      <c r="AI181" s="2"/>
      <c r="AJ181" s="2"/>
      <c r="AK181" s="2"/>
      <c r="AL181" s="2"/>
      <c r="AM181" s="2"/>
      <c r="AN181" s="2"/>
      <c r="AO181" s="2"/>
      <c r="AP181" s="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</row>
    <row r="182" spans="1:52" s="5" customFormat="1" ht="37.5" customHeight="1">
      <c r="B182" s="10"/>
      <c r="C182" s="13"/>
      <c r="D182" s="13"/>
      <c r="E182" s="2"/>
      <c r="F182" s="15"/>
      <c r="G182" s="16"/>
      <c r="H182" s="21"/>
      <c r="I182" s="22"/>
      <c r="J182" s="728"/>
      <c r="K182" s="23"/>
      <c r="L182" s="24"/>
      <c r="M182" s="19"/>
      <c r="N182" s="19"/>
      <c r="O182" s="19"/>
      <c r="P182" s="19"/>
      <c r="Q182" s="10"/>
      <c r="R182" s="10"/>
      <c r="S182" s="10"/>
      <c r="T182" s="10"/>
      <c r="U182" s="2"/>
      <c r="V182" s="2"/>
      <c r="W182" s="2"/>
      <c r="X182" s="2"/>
      <c r="Y182" s="53"/>
      <c r="Z182" s="53"/>
      <c r="AA182" s="969"/>
      <c r="AB182" s="10"/>
      <c r="AC182" s="10"/>
      <c r="AE182" s="10"/>
      <c r="AF182" s="10"/>
      <c r="AG182" s="10"/>
      <c r="AH182" s="2"/>
      <c r="AI182" s="2"/>
      <c r="AJ182" s="2"/>
      <c r="AK182" s="2"/>
      <c r="AL182" s="2"/>
      <c r="AM182" s="2"/>
      <c r="AN182" s="2"/>
      <c r="AO182" s="2"/>
      <c r="AP182" s="2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</row>
    <row r="183" spans="1:52" s="5" customFormat="1" ht="37.5" customHeight="1">
      <c r="B183" s="10"/>
      <c r="C183" s="13"/>
      <c r="D183" s="13"/>
      <c r="E183" s="2"/>
      <c r="F183" s="15"/>
      <c r="G183" s="16"/>
      <c r="H183" s="21"/>
      <c r="I183" s="22"/>
      <c r="J183" s="728"/>
      <c r="K183" s="23"/>
      <c r="L183" s="24"/>
      <c r="M183" s="19"/>
      <c r="N183" s="19"/>
      <c r="O183" s="19"/>
      <c r="P183" s="19"/>
      <c r="Q183" s="10"/>
      <c r="R183" s="10"/>
      <c r="S183" s="10"/>
      <c r="T183" s="10"/>
      <c r="U183" s="2"/>
      <c r="V183" s="2"/>
      <c r="W183" s="2"/>
      <c r="X183" s="2"/>
      <c r="Y183" s="53"/>
      <c r="Z183" s="53"/>
      <c r="AA183" s="969"/>
      <c r="AB183" s="13"/>
      <c r="AC183" s="13"/>
      <c r="AE183" s="10"/>
      <c r="AF183" s="10"/>
      <c r="AG183" s="13"/>
      <c r="AH183" s="2"/>
      <c r="AI183" s="2"/>
      <c r="AJ183" s="2"/>
      <c r="AK183" s="2"/>
      <c r="AL183" s="2"/>
      <c r="AM183" s="2"/>
      <c r="AN183" s="2"/>
      <c r="AO183" s="2"/>
      <c r="AP183" s="2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</row>
    <row r="184" spans="1:52" s="5" customFormat="1" ht="37.5" customHeight="1">
      <c r="B184" s="10"/>
      <c r="C184" s="13"/>
      <c r="D184" s="13"/>
      <c r="E184" s="2"/>
      <c r="F184" s="15"/>
      <c r="G184" s="16"/>
      <c r="H184" s="21"/>
      <c r="I184" s="22"/>
      <c r="J184" s="728"/>
      <c r="K184" s="23"/>
      <c r="L184" s="24"/>
      <c r="M184" s="19"/>
      <c r="N184" s="19"/>
      <c r="O184" s="19"/>
      <c r="P184" s="19"/>
      <c r="Q184" s="10"/>
      <c r="R184" s="10"/>
      <c r="S184" s="10"/>
      <c r="T184" s="10"/>
      <c r="U184" s="2"/>
      <c r="V184" s="2"/>
      <c r="W184" s="2"/>
      <c r="X184" s="2"/>
      <c r="Y184" s="53"/>
      <c r="Z184" s="53"/>
      <c r="AA184" s="969"/>
      <c r="AB184" s="2"/>
      <c r="AC184" s="2"/>
      <c r="AE184" s="10"/>
      <c r="AF184" s="13"/>
      <c r="AG184" s="13"/>
      <c r="AH184" s="2"/>
      <c r="AI184" s="2"/>
      <c r="AJ184" s="2"/>
      <c r="AK184" s="2"/>
      <c r="AL184" s="2"/>
      <c r="AM184" s="2"/>
      <c r="AN184" s="2"/>
      <c r="AO184" s="2"/>
      <c r="AP184" s="2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</row>
    <row r="185" spans="1:52" s="5" customFormat="1" ht="37.5" customHeight="1">
      <c r="B185" s="10"/>
      <c r="C185" s="13"/>
      <c r="D185" s="13"/>
      <c r="E185" s="2"/>
      <c r="F185" s="15"/>
      <c r="G185" s="16"/>
      <c r="H185" s="21"/>
      <c r="I185" s="22"/>
      <c r="J185" s="728"/>
      <c r="K185" s="23"/>
      <c r="L185" s="24"/>
      <c r="M185" s="19"/>
      <c r="N185" s="19"/>
      <c r="O185" s="19"/>
      <c r="P185" s="19"/>
      <c r="Q185" s="10"/>
      <c r="R185" s="10"/>
      <c r="S185" s="10"/>
      <c r="T185" s="10"/>
      <c r="U185" s="2"/>
      <c r="V185" s="2"/>
      <c r="W185" s="2"/>
      <c r="X185" s="2"/>
      <c r="Y185" s="53"/>
      <c r="Z185" s="53"/>
      <c r="AA185" s="969"/>
      <c r="AB185" s="10"/>
      <c r="AC185" s="10"/>
      <c r="AE185" s="13"/>
      <c r="AF185" s="13"/>
      <c r="AG185" s="13"/>
      <c r="AH185" s="2"/>
      <c r="AI185" s="2"/>
      <c r="AJ185" s="2"/>
      <c r="AK185" s="2"/>
      <c r="AL185" s="2"/>
      <c r="AM185" s="2"/>
      <c r="AN185" s="2"/>
      <c r="AO185" s="2"/>
      <c r="AP185" s="2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</row>
    <row r="186" spans="1:52" s="8" customFormat="1" ht="37.5" customHeight="1">
      <c r="A186" s="5"/>
      <c r="B186" s="10"/>
      <c r="C186" s="13"/>
      <c r="D186" s="13"/>
      <c r="E186" s="2"/>
      <c r="F186" s="15"/>
      <c r="G186" s="16"/>
      <c r="H186" s="21"/>
      <c r="I186" s="22"/>
      <c r="J186" s="728"/>
      <c r="K186" s="23"/>
      <c r="L186" s="24"/>
      <c r="M186" s="19"/>
      <c r="N186" s="19"/>
      <c r="O186" s="19"/>
      <c r="P186" s="19"/>
      <c r="Q186" s="10"/>
      <c r="R186" s="10"/>
      <c r="S186" s="10"/>
      <c r="T186" s="10"/>
      <c r="U186" s="2"/>
      <c r="V186" s="2"/>
      <c r="W186" s="2"/>
      <c r="X186" s="2"/>
      <c r="Y186" s="53"/>
      <c r="Z186" s="53"/>
      <c r="AA186" s="969"/>
      <c r="AB186" s="10"/>
      <c r="AC186" s="10"/>
      <c r="AD186" s="5"/>
      <c r="AE186" s="13"/>
      <c r="AF186" s="13"/>
      <c r="AG186" s="13"/>
      <c r="AH186" s="2"/>
      <c r="AI186" s="2"/>
      <c r="AJ186" s="2"/>
      <c r="AK186" s="2"/>
      <c r="AL186" s="2"/>
      <c r="AM186" s="2"/>
      <c r="AN186" s="2"/>
      <c r="AO186" s="2"/>
      <c r="AP186" s="2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</row>
    <row r="187" spans="1:52" s="5" customFormat="1" ht="37.5" customHeight="1">
      <c r="B187" s="10"/>
      <c r="C187" s="13"/>
      <c r="D187" s="13"/>
      <c r="E187" s="2"/>
      <c r="F187" s="15"/>
      <c r="G187" s="16"/>
      <c r="H187" s="21"/>
      <c r="I187" s="22"/>
      <c r="J187" s="728"/>
      <c r="K187" s="23"/>
      <c r="L187" s="24"/>
      <c r="M187" s="19"/>
      <c r="N187" s="19"/>
      <c r="O187" s="19"/>
      <c r="P187" s="19"/>
      <c r="Q187" s="10"/>
      <c r="R187" s="10"/>
      <c r="S187" s="10"/>
      <c r="T187" s="10"/>
      <c r="U187" s="2"/>
      <c r="V187" s="2"/>
      <c r="W187" s="2"/>
      <c r="X187" s="2"/>
      <c r="Y187" s="53"/>
      <c r="Z187" s="53"/>
      <c r="AA187" s="969"/>
      <c r="AB187" s="10"/>
      <c r="AC187" s="10"/>
      <c r="AE187" s="13"/>
      <c r="AF187" s="13"/>
      <c r="AG187" s="13"/>
      <c r="AH187" s="2"/>
      <c r="AI187" s="2"/>
      <c r="AJ187" s="2"/>
      <c r="AK187" s="2"/>
      <c r="AL187" s="2"/>
      <c r="AM187" s="2"/>
      <c r="AN187" s="2"/>
      <c r="AO187" s="2"/>
      <c r="AP187" s="2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</row>
    <row r="188" spans="1:52" s="5" customFormat="1" ht="37.5" customHeight="1">
      <c r="B188" s="10"/>
      <c r="C188" s="13"/>
      <c r="D188" s="13"/>
      <c r="E188" s="2"/>
      <c r="F188" s="15"/>
      <c r="G188" s="16"/>
      <c r="H188" s="21"/>
      <c r="I188" s="22"/>
      <c r="J188" s="728"/>
      <c r="K188" s="23"/>
      <c r="L188" s="24"/>
      <c r="M188" s="19"/>
      <c r="N188" s="19"/>
      <c r="O188" s="19"/>
      <c r="P188" s="19"/>
      <c r="Q188" s="10"/>
      <c r="R188" s="10"/>
      <c r="S188" s="10"/>
      <c r="T188" s="10"/>
      <c r="U188" s="2"/>
      <c r="V188" s="2"/>
      <c r="W188" s="2"/>
      <c r="X188" s="2"/>
      <c r="Y188" s="53"/>
      <c r="Z188" s="53"/>
      <c r="AA188" s="969"/>
      <c r="AB188" s="10"/>
      <c r="AC188" s="10"/>
      <c r="AE188" s="13"/>
      <c r="AF188" s="13"/>
      <c r="AG188" s="13"/>
      <c r="AH188" s="2"/>
      <c r="AI188" s="2"/>
      <c r="AJ188" s="2"/>
      <c r="AK188" s="2"/>
      <c r="AL188" s="2"/>
      <c r="AM188" s="2"/>
      <c r="AN188" s="2"/>
      <c r="AO188" s="2"/>
      <c r="AP188" s="2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</row>
    <row r="189" spans="1:52" s="8" customFormat="1" ht="37.5" customHeight="1">
      <c r="A189" s="5"/>
      <c r="B189" s="10"/>
      <c r="C189" s="13"/>
      <c r="D189" s="13"/>
      <c r="E189" s="2"/>
      <c r="F189" s="15"/>
      <c r="G189" s="16"/>
      <c r="H189" s="21"/>
      <c r="I189" s="22"/>
      <c r="J189" s="728"/>
      <c r="K189" s="23"/>
      <c r="L189" s="24"/>
      <c r="M189" s="19"/>
      <c r="N189" s="19"/>
      <c r="O189" s="19"/>
      <c r="P189" s="19"/>
      <c r="Q189" s="10"/>
      <c r="R189" s="10"/>
      <c r="S189" s="10"/>
      <c r="T189" s="10"/>
      <c r="U189" s="2"/>
      <c r="V189" s="2"/>
      <c r="W189" s="2"/>
      <c r="X189" s="2"/>
      <c r="Y189" s="53"/>
      <c r="Z189" s="53"/>
      <c r="AA189" s="969"/>
      <c r="AB189" s="10"/>
      <c r="AC189" s="10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</row>
    <row r="190" spans="1:52" s="5" customFormat="1" ht="37.5" customHeight="1">
      <c r="B190" s="10"/>
      <c r="C190" s="13"/>
      <c r="D190" s="13"/>
      <c r="E190" s="2"/>
      <c r="F190" s="15"/>
      <c r="G190" s="16"/>
      <c r="H190" s="21"/>
      <c r="I190" s="22"/>
      <c r="J190" s="728"/>
      <c r="K190" s="23"/>
      <c r="L190" s="24"/>
      <c r="M190" s="19"/>
      <c r="N190" s="19"/>
      <c r="O190" s="19"/>
      <c r="P190" s="19"/>
      <c r="Q190" s="10"/>
      <c r="R190" s="10"/>
      <c r="S190" s="10"/>
      <c r="T190" s="10"/>
      <c r="U190" s="2"/>
      <c r="V190" s="2"/>
      <c r="W190" s="2"/>
      <c r="X190" s="2"/>
      <c r="Y190" s="53"/>
      <c r="Z190" s="53"/>
      <c r="AA190" s="969"/>
      <c r="AB190" s="10"/>
      <c r="AC190" s="10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spans="1:52" s="5" customFormat="1" ht="37.5" customHeight="1">
      <c r="B191" s="10"/>
      <c r="C191" s="13"/>
      <c r="D191" s="13"/>
      <c r="E191" s="2"/>
      <c r="F191" s="15"/>
      <c r="G191" s="16"/>
      <c r="H191" s="21"/>
      <c r="I191" s="22"/>
      <c r="J191" s="728"/>
      <c r="K191" s="23"/>
      <c r="L191" s="24"/>
      <c r="M191" s="19"/>
      <c r="N191" s="19"/>
      <c r="O191" s="19"/>
      <c r="P191" s="19"/>
      <c r="Q191" s="10"/>
      <c r="R191" s="10"/>
      <c r="S191" s="10"/>
      <c r="T191" s="10"/>
      <c r="U191" s="2"/>
      <c r="V191" s="2"/>
      <c r="W191" s="2"/>
      <c r="X191" s="2"/>
      <c r="Y191" s="53"/>
      <c r="Z191" s="53"/>
      <c r="AA191" s="969"/>
      <c r="AB191" s="10"/>
      <c r="AC191" s="10"/>
      <c r="AD191" s="10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1:52" s="5" customFormat="1" ht="37.5" customHeight="1">
      <c r="B192" s="10"/>
      <c r="C192" s="13"/>
      <c r="D192" s="13"/>
      <c r="E192" s="2"/>
      <c r="F192" s="15"/>
      <c r="G192" s="16"/>
      <c r="H192" s="21"/>
      <c r="I192" s="22"/>
      <c r="J192" s="728"/>
      <c r="K192" s="23"/>
      <c r="L192" s="24"/>
      <c r="M192" s="19"/>
      <c r="N192" s="19"/>
      <c r="O192" s="19"/>
      <c r="P192" s="19"/>
      <c r="Q192" s="10"/>
      <c r="R192" s="10"/>
      <c r="S192" s="10"/>
      <c r="T192" s="10"/>
      <c r="U192" s="2"/>
      <c r="V192" s="2"/>
      <c r="W192" s="2"/>
      <c r="X192" s="2"/>
      <c r="Y192" s="53"/>
      <c r="Z192" s="53"/>
      <c r="AA192" s="969"/>
      <c r="AB192" s="10"/>
      <c r="AC192" s="10"/>
      <c r="AD192" s="10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1:52" s="5" customFormat="1" ht="37.5" customHeight="1">
      <c r="B193" s="10"/>
      <c r="C193" s="13"/>
      <c r="D193" s="13"/>
      <c r="E193" s="2"/>
      <c r="F193" s="15"/>
      <c r="G193" s="16"/>
      <c r="H193" s="21"/>
      <c r="I193" s="22"/>
      <c r="J193" s="728"/>
      <c r="K193" s="23"/>
      <c r="L193" s="24"/>
      <c r="M193" s="19"/>
      <c r="N193" s="19"/>
      <c r="O193" s="19"/>
      <c r="P193" s="19"/>
      <c r="Q193" s="10"/>
      <c r="R193" s="10"/>
      <c r="S193" s="10"/>
      <c r="T193" s="10"/>
      <c r="U193" s="2"/>
      <c r="V193" s="2"/>
      <c r="W193" s="2"/>
      <c r="X193" s="2"/>
      <c r="Y193" s="53"/>
      <c r="Z193" s="53"/>
      <c r="AA193" s="969"/>
      <c r="AB193" s="10"/>
      <c r="AC193" s="10"/>
      <c r="AD193" s="10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spans="1:52" s="5" customFormat="1" ht="37.5" customHeight="1">
      <c r="B194" s="10"/>
      <c r="C194" s="13"/>
      <c r="D194" s="13"/>
      <c r="E194" s="2"/>
      <c r="F194" s="15"/>
      <c r="G194" s="16"/>
      <c r="H194" s="21"/>
      <c r="I194" s="22"/>
      <c r="J194" s="728"/>
      <c r="K194" s="23"/>
      <c r="L194" s="24"/>
      <c r="M194" s="19"/>
      <c r="N194" s="19"/>
      <c r="O194" s="19"/>
      <c r="P194" s="19"/>
      <c r="Q194" s="10"/>
      <c r="R194" s="10"/>
      <c r="S194" s="10"/>
      <c r="T194" s="10"/>
      <c r="U194" s="2"/>
      <c r="V194" s="2"/>
      <c r="W194" s="2"/>
      <c r="X194" s="2"/>
      <c r="Y194" s="53"/>
      <c r="Z194" s="53"/>
      <c r="AA194" s="969"/>
      <c r="AB194" s="10"/>
      <c r="AC194" s="10"/>
      <c r="AD194" s="10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spans="1:52" s="5" customFormat="1" ht="37.5" customHeight="1">
      <c r="B195" s="10"/>
      <c r="C195" s="13"/>
      <c r="D195" s="13"/>
      <c r="E195" s="2"/>
      <c r="F195" s="15"/>
      <c r="G195" s="16"/>
      <c r="H195" s="21"/>
      <c r="I195" s="22"/>
      <c r="J195" s="728"/>
      <c r="K195" s="23"/>
      <c r="L195" s="24"/>
      <c r="M195" s="19"/>
      <c r="N195" s="19"/>
      <c r="O195" s="19"/>
      <c r="P195" s="19"/>
      <c r="Q195" s="10"/>
      <c r="R195" s="10"/>
      <c r="S195" s="10"/>
      <c r="T195" s="10"/>
      <c r="U195" s="2"/>
      <c r="V195" s="2"/>
      <c r="W195" s="2"/>
      <c r="X195" s="2"/>
      <c r="Y195" s="53"/>
      <c r="Z195" s="53"/>
      <c r="AA195" s="969"/>
      <c r="AB195" s="10"/>
      <c r="AC195" s="10"/>
      <c r="AD195" s="10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s="5" customFormat="1" ht="37.5" customHeight="1">
      <c r="B196" s="10"/>
      <c r="C196" s="13"/>
      <c r="D196" s="13"/>
      <c r="E196" s="2"/>
      <c r="F196" s="15"/>
      <c r="G196" s="16"/>
      <c r="H196" s="21"/>
      <c r="I196" s="22"/>
      <c r="J196" s="728"/>
      <c r="K196" s="23"/>
      <c r="L196" s="24"/>
      <c r="M196" s="19"/>
      <c r="N196" s="19"/>
      <c r="O196" s="19"/>
      <c r="P196" s="19"/>
      <c r="Q196" s="10"/>
      <c r="R196" s="10"/>
      <c r="S196" s="10"/>
      <c r="T196" s="10"/>
      <c r="U196" s="2"/>
      <c r="V196" s="2"/>
      <c r="W196" s="2"/>
      <c r="X196" s="2"/>
      <c r="Y196" s="53"/>
      <c r="Z196" s="53"/>
      <c r="AA196" s="969"/>
      <c r="AB196" s="10"/>
      <c r="AC196" s="10"/>
      <c r="AD196" s="10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s="5" customFormat="1" ht="37.5" customHeight="1">
      <c r="B197" s="10"/>
      <c r="C197" s="13"/>
      <c r="D197" s="13"/>
      <c r="E197" s="2"/>
      <c r="F197" s="15"/>
      <c r="G197" s="16"/>
      <c r="H197" s="21"/>
      <c r="I197" s="22"/>
      <c r="J197" s="728"/>
      <c r="K197" s="23"/>
      <c r="L197" s="24"/>
      <c r="M197" s="19"/>
      <c r="N197" s="19"/>
      <c r="O197" s="19"/>
      <c r="P197" s="19"/>
      <c r="Q197" s="10"/>
      <c r="R197" s="10"/>
      <c r="S197" s="10"/>
      <c r="T197" s="10"/>
      <c r="U197" s="2"/>
      <c r="V197" s="2"/>
      <c r="W197" s="2"/>
      <c r="X197" s="2"/>
      <c r="Y197" s="53"/>
      <c r="Z197" s="53"/>
      <c r="AA197" s="969"/>
      <c r="AB197" s="10"/>
      <c r="AC197" s="10"/>
      <c r="AD197" s="10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s="5" customFormat="1" ht="37.5" customHeight="1">
      <c r="B198" s="10"/>
      <c r="C198" s="13"/>
      <c r="D198" s="13"/>
      <c r="E198" s="2"/>
      <c r="F198" s="15"/>
      <c r="G198" s="16"/>
      <c r="H198" s="21"/>
      <c r="I198" s="22"/>
      <c r="J198" s="728"/>
      <c r="K198" s="23"/>
      <c r="L198" s="24"/>
      <c r="M198" s="19"/>
      <c r="N198" s="19"/>
      <c r="O198" s="19"/>
      <c r="P198" s="19"/>
      <c r="Q198" s="10"/>
      <c r="R198" s="10"/>
      <c r="S198" s="10"/>
      <c r="T198" s="10"/>
      <c r="U198" s="2"/>
      <c r="V198" s="2"/>
      <c r="W198" s="2"/>
      <c r="X198" s="2"/>
      <c r="Y198" s="53"/>
      <c r="Z198" s="53"/>
      <c r="AA198" s="969"/>
      <c r="AB198" s="10"/>
      <c r="AC198" s="10"/>
      <c r="AD198" s="10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1:52" s="5" customFormat="1" ht="37.5" customHeight="1">
      <c r="B199" s="10"/>
      <c r="C199" s="13"/>
      <c r="D199" s="13"/>
      <c r="E199" s="2"/>
      <c r="F199" s="15"/>
      <c r="G199" s="16"/>
      <c r="H199" s="21"/>
      <c r="I199" s="22"/>
      <c r="J199" s="728"/>
      <c r="K199" s="23"/>
      <c r="L199" s="24"/>
      <c r="M199" s="19"/>
      <c r="N199" s="19"/>
      <c r="O199" s="19"/>
      <c r="P199" s="19"/>
      <c r="Q199" s="10"/>
      <c r="R199" s="10"/>
      <c r="S199" s="10"/>
      <c r="T199" s="10"/>
      <c r="U199" s="2"/>
      <c r="V199" s="2"/>
      <c r="W199" s="2"/>
      <c r="X199" s="2"/>
      <c r="Y199" s="53"/>
      <c r="Z199" s="53"/>
      <c r="AA199" s="969"/>
      <c r="AB199" s="10"/>
      <c r="AC199" s="10"/>
      <c r="AD199" s="10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1:52" s="5" customFormat="1" ht="37.5" customHeight="1">
      <c r="B200" s="10"/>
      <c r="C200" s="13"/>
      <c r="D200" s="13"/>
      <c r="E200" s="2"/>
      <c r="F200" s="15"/>
      <c r="G200" s="16"/>
      <c r="H200" s="21"/>
      <c r="I200" s="22"/>
      <c r="J200" s="728"/>
      <c r="K200" s="23"/>
      <c r="L200" s="24"/>
      <c r="M200" s="19"/>
      <c r="N200" s="19"/>
      <c r="O200" s="19"/>
      <c r="P200" s="19"/>
      <c r="Q200" s="10"/>
      <c r="R200" s="10"/>
      <c r="S200" s="10"/>
      <c r="T200" s="10"/>
      <c r="U200" s="2"/>
      <c r="V200" s="2"/>
      <c r="W200" s="2"/>
      <c r="X200" s="2"/>
      <c r="Y200" s="53"/>
      <c r="Z200" s="53"/>
      <c r="AA200" s="969"/>
      <c r="AB200" s="10"/>
      <c r="AC200" s="10"/>
      <c r="AD200" s="10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1:52" s="11" customFormat="1" ht="37.5" customHeight="1">
      <c r="A201" s="10"/>
      <c r="B201" s="10"/>
      <c r="C201" s="13"/>
      <c r="D201" s="13"/>
      <c r="E201" s="2"/>
      <c r="F201" s="15"/>
      <c r="G201" s="16"/>
      <c r="H201" s="21"/>
      <c r="I201" s="22"/>
      <c r="J201" s="728"/>
      <c r="K201" s="23"/>
      <c r="L201" s="24"/>
      <c r="M201" s="19"/>
      <c r="N201" s="19"/>
      <c r="O201" s="19"/>
      <c r="P201" s="19"/>
      <c r="Q201" s="10"/>
      <c r="R201" s="10"/>
      <c r="S201" s="10"/>
      <c r="T201" s="10"/>
      <c r="U201" s="2"/>
      <c r="V201" s="2"/>
      <c r="W201" s="2"/>
      <c r="X201" s="2"/>
      <c r="Y201" s="53"/>
      <c r="Z201" s="53"/>
      <c r="AA201" s="969"/>
      <c r="AB201" s="10"/>
      <c r="AC201" s="10"/>
      <c r="AD201" s="10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1:52" s="12" customFormat="1" ht="37.5" customHeight="1">
      <c r="A202" s="10"/>
      <c r="B202" s="10"/>
      <c r="C202" s="13"/>
      <c r="D202" s="13"/>
      <c r="E202" s="2"/>
      <c r="F202" s="15"/>
      <c r="G202" s="16"/>
      <c r="H202" s="21"/>
      <c r="I202" s="22"/>
      <c r="J202" s="728"/>
      <c r="K202" s="23"/>
      <c r="L202" s="24"/>
      <c r="M202" s="19"/>
      <c r="N202" s="19"/>
      <c r="O202" s="19"/>
      <c r="P202" s="19"/>
      <c r="Q202" s="10"/>
      <c r="R202" s="10"/>
      <c r="S202" s="10"/>
      <c r="T202" s="10"/>
      <c r="U202" s="2"/>
      <c r="V202" s="2"/>
      <c r="W202" s="2"/>
      <c r="X202" s="2"/>
      <c r="Y202" s="53"/>
      <c r="Z202" s="53"/>
      <c r="AA202" s="969"/>
      <c r="AB202" s="13"/>
      <c r="AC202" s="13"/>
      <c r="AD202" s="10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s="11" customFormat="1" ht="37.5" customHeight="1">
      <c r="A203" s="10"/>
      <c r="B203" s="10"/>
      <c r="C203" s="13"/>
      <c r="D203" s="13"/>
      <c r="E203" s="2"/>
      <c r="F203" s="15"/>
      <c r="G203" s="16"/>
      <c r="H203" s="21"/>
      <c r="I203" s="22"/>
      <c r="J203" s="728"/>
      <c r="K203" s="23"/>
      <c r="L203" s="24"/>
      <c r="M203" s="19"/>
      <c r="N203" s="19"/>
      <c r="O203" s="19"/>
      <c r="P203" s="19"/>
      <c r="Q203" s="10"/>
      <c r="R203" s="10"/>
      <c r="S203" s="10"/>
      <c r="T203" s="10"/>
      <c r="U203" s="2"/>
      <c r="V203" s="2"/>
      <c r="W203" s="2"/>
      <c r="X203" s="2"/>
      <c r="Y203" s="53"/>
      <c r="Z203" s="53"/>
      <c r="AA203" s="969"/>
      <c r="AB203" s="13"/>
      <c r="AC203" s="13"/>
      <c r="AD203" s="10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s="11" customFormat="1" ht="37.5" customHeight="1">
      <c r="A204" s="10"/>
      <c r="B204" s="10"/>
      <c r="C204" s="13"/>
      <c r="D204" s="13"/>
      <c r="E204" s="2"/>
      <c r="F204" s="15"/>
      <c r="G204" s="16"/>
      <c r="H204" s="21"/>
      <c r="I204" s="22"/>
      <c r="J204" s="728"/>
      <c r="K204" s="23"/>
      <c r="L204" s="24"/>
      <c r="M204" s="19"/>
      <c r="N204" s="19"/>
      <c r="O204" s="19"/>
      <c r="P204" s="19"/>
      <c r="Q204" s="10"/>
      <c r="R204" s="10"/>
      <c r="S204" s="10"/>
      <c r="T204" s="10"/>
      <c r="U204" s="2"/>
      <c r="V204" s="2"/>
      <c r="W204" s="2"/>
      <c r="X204" s="2"/>
      <c r="Y204" s="53"/>
      <c r="Z204" s="53"/>
      <c r="AA204" s="969"/>
      <c r="AB204" s="13"/>
      <c r="AC204" s="13"/>
      <c r="AD204" s="10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1:52" s="11" customFormat="1" ht="37.5" customHeight="1">
      <c r="A205" s="10"/>
      <c r="B205" s="10"/>
      <c r="C205" s="13"/>
      <c r="D205" s="13"/>
      <c r="E205" s="2"/>
      <c r="F205" s="15"/>
      <c r="G205" s="16"/>
      <c r="H205" s="21"/>
      <c r="I205" s="22"/>
      <c r="J205" s="728"/>
      <c r="K205" s="23"/>
      <c r="L205" s="24"/>
      <c r="M205" s="19"/>
      <c r="N205" s="19"/>
      <c r="O205" s="19"/>
      <c r="P205" s="19"/>
      <c r="Q205" s="10"/>
      <c r="R205" s="10"/>
      <c r="S205" s="10"/>
      <c r="T205" s="10"/>
      <c r="U205" s="2"/>
      <c r="V205" s="2"/>
      <c r="W205" s="2"/>
      <c r="X205" s="2"/>
      <c r="Y205" s="53"/>
      <c r="Z205" s="53"/>
      <c r="AA205" s="969"/>
      <c r="AB205" s="13"/>
      <c r="AC205" s="13"/>
      <c r="AD205" s="10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1:52" s="11" customFormat="1" ht="37.5" customHeight="1">
      <c r="A206" s="10"/>
      <c r="B206" s="10"/>
      <c r="C206" s="13"/>
      <c r="D206" s="13"/>
      <c r="E206" s="2"/>
      <c r="F206" s="15"/>
      <c r="G206" s="16"/>
      <c r="H206" s="21"/>
      <c r="I206" s="22"/>
      <c r="J206" s="728"/>
      <c r="K206" s="23"/>
      <c r="L206" s="24"/>
      <c r="M206" s="19"/>
      <c r="N206" s="19"/>
      <c r="O206" s="19"/>
      <c r="P206" s="19"/>
      <c r="Q206" s="10"/>
      <c r="R206" s="10"/>
      <c r="S206" s="10"/>
      <c r="T206" s="10"/>
      <c r="U206" s="2"/>
      <c r="V206" s="2"/>
      <c r="W206" s="2"/>
      <c r="X206" s="2"/>
      <c r="Y206" s="53"/>
      <c r="Z206" s="53"/>
      <c r="AA206" s="969"/>
      <c r="AB206" s="13"/>
      <c r="AC206" s="13"/>
      <c r="AD206" s="10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1:52" s="10" customFormat="1" ht="37.5" customHeight="1">
      <c r="C207" s="13"/>
      <c r="D207" s="13"/>
      <c r="E207" s="2"/>
      <c r="F207" s="15"/>
      <c r="G207" s="16"/>
      <c r="H207" s="21"/>
      <c r="I207" s="22"/>
      <c r="J207" s="728"/>
      <c r="K207" s="23"/>
      <c r="L207" s="24"/>
      <c r="M207" s="19"/>
      <c r="N207" s="19"/>
      <c r="O207" s="19"/>
      <c r="P207" s="19"/>
      <c r="U207" s="2"/>
      <c r="V207" s="2"/>
      <c r="W207" s="2"/>
      <c r="X207" s="2"/>
      <c r="Y207" s="53"/>
      <c r="Z207" s="53"/>
      <c r="AA207" s="969"/>
      <c r="AB207" s="13"/>
      <c r="AC207" s="13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1:52" s="10" customFormat="1" ht="37.5" customHeight="1">
      <c r="C208" s="13"/>
      <c r="D208" s="13"/>
      <c r="E208" s="2"/>
      <c r="F208" s="15"/>
      <c r="G208" s="16"/>
      <c r="H208" s="21"/>
      <c r="I208" s="22"/>
      <c r="J208" s="728"/>
      <c r="K208" s="23"/>
      <c r="L208" s="24"/>
      <c r="M208" s="19"/>
      <c r="N208" s="19"/>
      <c r="O208" s="19"/>
      <c r="P208" s="19"/>
      <c r="U208" s="2"/>
      <c r="V208" s="2"/>
      <c r="W208" s="2"/>
      <c r="X208" s="2"/>
      <c r="Y208" s="53"/>
      <c r="Z208" s="53"/>
      <c r="AA208" s="969"/>
      <c r="AB208" s="13"/>
      <c r="AC208" s="13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1:52" s="10" customFormat="1" ht="37.5" customHeight="1">
      <c r="C209" s="13"/>
      <c r="D209" s="13"/>
      <c r="E209" s="2"/>
      <c r="F209" s="15"/>
      <c r="G209" s="16"/>
      <c r="H209" s="21"/>
      <c r="I209" s="22"/>
      <c r="J209" s="728"/>
      <c r="K209" s="23"/>
      <c r="L209" s="24"/>
      <c r="M209" s="19"/>
      <c r="N209" s="19"/>
      <c r="O209" s="19"/>
      <c r="P209" s="19"/>
      <c r="U209" s="2"/>
      <c r="V209" s="2"/>
      <c r="W209" s="2"/>
      <c r="X209" s="2"/>
      <c r="Y209" s="53"/>
      <c r="Z209" s="53"/>
      <c r="AA209" s="970"/>
      <c r="AB209" s="2"/>
      <c r="AC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1:52" s="10" customFormat="1" ht="37.5" customHeight="1">
      <c r="C210" s="13"/>
      <c r="D210" s="13"/>
      <c r="E210" s="2"/>
      <c r="F210" s="15"/>
      <c r="G210" s="16"/>
      <c r="H210" s="21"/>
      <c r="I210" s="22"/>
      <c r="J210" s="728"/>
      <c r="K210" s="23"/>
      <c r="L210" s="24"/>
      <c r="M210" s="19"/>
      <c r="N210" s="19"/>
      <c r="O210" s="19"/>
      <c r="P210" s="19"/>
      <c r="U210" s="2"/>
      <c r="V210" s="2"/>
      <c r="W210" s="2"/>
      <c r="X210" s="2"/>
      <c r="Y210" s="53"/>
      <c r="Z210" s="53"/>
      <c r="AA210" s="969"/>
      <c r="AB210" s="2"/>
      <c r="AC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s="11" customFormat="1" ht="37.5" customHeight="1">
      <c r="A211" s="10"/>
      <c r="B211" s="10"/>
      <c r="C211" s="13"/>
      <c r="D211" s="13"/>
      <c r="E211" s="2"/>
      <c r="F211" s="15"/>
      <c r="G211" s="16"/>
      <c r="H211" s="21"/>
      <c r="I211" s="22"/>
      <c r="J211" s="728"/>
      <c r="K211" s="23"/>
      <c r="L211" s="24"/>
      <c r="M211" s="19"/>
      <c r="N211" s="19"/>
      <c r="O211" s="19"/>
      <c r="P211" s="19"/>
      <c r="Q211" s="10"/>
      <c r="R211" s="10"/>
      <c r="S211" s="10"/>
      <c r="T211" s="10"/>
      <c r="U211" s="2"/>
      <c r="V211" s="2"/>
      <c r="W211" s="2"/>
      <c r="X211" s="2"/>
      <c r="Y211" s="53"/>
      <c r="Z211" s="53"/>
      <c r="AA211" s="969"/>
      <c r="AB211" s="2"/>
      <c r="AC211" s="2"/>
      <c r="AD211" s="10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s="11" customFormat="1" ht="37.5" customHeight="1">
      <c r="A212" s="10"/>
      <c r="B212" s="10"/>
      <c r="C212" s="13"/>
      <c r="D212" s="13"/>
      <c r="E212" s="2"/>
      <c r="F212" s="15"/>
      <c r="G212" s="16"/>
      <c r="H212" s="21"/>
      <c r="I212" s="22"/>
      <c r="J212" s="728"/>
      <c r="K212" s="23"/>
      <c r="L212" s="24"/>
      <c r="M212" s="19"/>
      <c r="N212" s="19"/>
      <c r="O212" s="19"/>
      <c r="P212" s="19"/>
      <c r="Q212" s="10"/>
      <c r="R212" s="10"/>
      <c r="S212" s="10"/>
      <c r="T212" s="10"/>
      <c r="U212" s="2"/>
      <c r="V212" s="2"/>
      <c r="W212" s="2"/>
      <c r="X212" s="2"/>
      <c r="Y212" s="53"/>
      <c r="Z212" s="53"/>
      <c r="AA212" s="969"/>
      <c r="AB212" s="2"/>
      <c r="AC212" s="2"/>
      <c r="AD212" s="10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1:52" s="10" customFormat="1" ht="37.5" customHeight="1">
      <c r="C213" s="13"/>
      <c r="D213" s="13"/>
      <c r="E213" s="2"/>
      <c r="F213" s="15"/>
      <c r="G213" s="16"/>
      <c r="H213" s="21"/>
      <c r="I213" s="22"/>
      <c r="J213" s="728"/>
      <c r="K213" s="23"/>
      <c r="L213" s="24"/>
      <c r="M213" s="19"/>
      <c r="N213" s="19"/>
      <c r="O213" s="19"/>
      <c r="P213" s="19"/>
      <c r="U213" s="2"/>
      <c r="V213" s="2"/>
      <c r="W213" s="2"/>
      <c r="X213" s="2"/>
      <c r="Y213" s="53"/>
      <c r="Z213" s="53"/>
      <c r="AA213" s="969"/>
      <c r="AB213" s="2"/>
      <c r="AC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s="10" customFormat="1" ht="37.5" customHeight="1">
      <c r="C214" s="13"/>
      <c r="D214" s="13"/>
      <c r="E214" s="2"/>
      <c r="F214" s="15"/>
      <c r="G214" s="16"/>
      <c r="H214" s="21"/>
      <c r="I214" s="22"/>
      <c r="J214" s="728"/>
      <c r="K214" s="23"/>
      <c r="L214" s="24"/>
      <c r="M214" s="19"/>
      <c r="N214" s="19"/>
      <c r="O214" s="19"/>
      <c r="P214" s="19"/>
      <c r="U214" s="2"/>
      <c r="V214" s="2"/>
      <c r="W214" s="2"/>
      <c r="X214" s="2"/>
      <c r="Y214" s="53"/>
      <c r="Z214" s="53"/>
      <c r="AA214" s="969"/>
      <c r="AB214" s="2"/>
      <c r="AC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s="10" customFormat="1" ht="37.5" customHeight="1">
      <c r="C215" s="13"/>
      <c r="D215" s="13"/>
      <c r="E215" s="2"/>
      <c r="F215" s="15"/>
      <c r="G215" s="16"/>
      <c r="H215" s="21"/>
      <c r="I215" s="22"/>
      <c r="J215" s="728"/>
      <c r="K215" s="23"/>
      <c r="L215" s="24"/>
      <c r="M215" s="19"/>
      <c r="N215" s="19"/>
      <c r="O215" s="19"/>
      <c r="P215" s="19"/>
      <c r="U215" s="2"/>
      <c r="V215" s="2"/>
      <c r="W215" s="2"/>
      <c r="X215" s="2"/>
      <c r="Y215" s="53"/>
      <c r="Z215" s="53"/>
      <c r="AA215" s="969"/>
      <c r="AB215" s="2"/>
      <c r="AC215" s="2"/>
      <c r="AD215" s="13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1:52" s="10" customFormat="1" ht="37.5" customHeight="1">
      <c r="C216" s="13"/>
      <c r="D216" s="13"/>
      <c r="E216" s="2"/>
      <c r="F216" s="15"/>
      <c r="G216" s="16"/>
      <c r="H216" s="21"/>
      <c r="I216" s="22"/>
      <c r="J216" s="728"/>
      <c r="K216" s="23"/>
      <c r="L216" s="24"/>
      <c r="M216" s="19"/>
      <c r="N216" s="19"/>
      <c r="O216" s="19"/>
      <c r="P216" s="19"/>
      <c r="U216" s="2"/>
      <c r="V216" s="2"/>
      <c r="W216" s="2"/>
      <c r="X216" s="2"/>
      <c r="Y216" s="53"/>
      <c r="Z216" s="53"/>
      <c r="AA216" s="969"/>
      <c r="AB216" s="2"/>
      <c r="AC216" s="2"/>
      <c r="AD216" s="13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s="13" customFormat="1" ht="37.5" customHeight="1">
      <c r="B217" s="10"/>
      <c r="E217" s="2"/>
      <c r="F217" s="15"/>
      <c r="G217" s="16"/>
      <c r="H217" s="21"/>
      <c r="I217" s="22"/>
      <c r="J217" s="728"/>
      <c r="K217" s="23"/>
      <c r="L217" s="24"/>
      <c r="M217" s="19"/>
      <c r="N217" s="19"/>
      <c r="O217" s="19"/>
      <c r="P217" s="19"/>
      <c r="Q217" s="10"/>
      <c r="R217" s="10"/>
      <c r="S217" s="10"/>
      <c r="T217" s="10"/>
      <c r="U217" s="2"/>
      <c r="V217" s="2"/>
      <c r="W217" s="2"/>
      <c r="X217" s="2"/>
      <c r="Y217" s="53"/>
      <c r="Z217" s="53"/>
      <c r="AA217" s="969"/>
      <c r="AB217" s="2"/>
      <c r="AC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1:52" s="13" customFormat="1" ht="37.5" customHeight="1">
      <c r="B218" s="10"/>
      <c r="E218" s="2"/>
      <c r="F218" s="15"/>
      <c r="G218" s="16"/>
      <c r="H218" s="21"/>
      <c r="I218" s="22"/>
      <c r="J218" s="728"/>
      <c r="K218" s="23"/>
      <c r="L218" s="24"/>
      <c r="M218" s="19"/>
      <c r="N218" s="19"/>
      <c r="O218" s="19"/>
      <c r="P218" s="19"/>
      <c r="Q218" s="10"/>
      <c r="R218" s="10"/>
      <c r="S218" s="10"/>
      <c r="T218" s="10"/>
      <c r="U218" s="2"/>
      <c r="V218" s="2"/>
      <c r="W218" s="2"/>
      <c r="X218" s="2"/>
      <c r="Y218" s="53"/>
      <c r="Z218" s="53"/>
      <c r="AA218" s="969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s="13" customFormat="1" ht="37.5" customHeight="1">
      <c r="B219" s="10"/>
      <c r="E219" s="2"/>
      <c r="F219" s="15"/>
      <c r="G219" s="16"/>
      <c r="H219" s="21"/>
      <c r="I219" s="22"/>
      <c r="J219" s="728"/>
      <c r="K219" s="23"/>
      <c r="L219" s="24"/>
      <c r="M219" s="19"/>
      <c r="N219" s="19"/>
      <c r="O219" s="19"/>
      <c r="P219" s="19"/>
      <c r="Q219" s="10"/>
      <c r="R219" s="10"/>
      <c r="S219" s="10"/>
      <c r="T219" s="10"/>
      <c r="U219" s="2"/>
      <c r="V219" s="2"/>
      <c r="W219" s="2"/>
      <c r="X219" s="2"/>
      <c r="Y219" s="53"/>
      <c r="Z219" s="53"/>
      <c r="AA219" s="969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1:52" s="13" customFormat="1" ht="37.5" customHeight="1">
      <c r="B220" s="10"/>
      <c r="E220" s="2"/>
      <c r="F220" s="15"/>
      <c r="G220" s="16"/>
      <c r="H220" s="21"/>
      <c r="I220" s="22"/>
      <c r="J220" s="728"/>
      <c r="K220" s="23"/>
      <c r="L220" s="24"/>
      <c r="M220" s="19"/>
      <c r="N220" s="19"/>
      <c r="O220" s="19"/>
      <c r="P220" s="19"/>
      <c r="Q220" s="10"/>
      <c r="R220" s="10"/>
      <c r="S220" s="10"/>
      <c r="T220" s="10"/>
      <c r="U220" s="2"/>
      <c r="V220" s="2"/>
      <c r="W220" s="2"/>
      <c r="X220" s="2"/>
      <c r="Y220" s="53"/>
      <c r="Z220" s="53"/>
      <c r="AA220" s="969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s="13" customFormat="1" ht="37.5" customHeight="1">
      <c r="B221" s="10"/>
      <c r="E221" s="2"/>
      <c r="F221" s="15"/>
      <c r="G221" s="16"/>
      <c r="H221" s="21"/>
      <c r="I221" s="22"/>
      <c r="J221" s="728"/>
      <c r="K221" s="23"/>
      <c r="L221" s="24"/>
      <c r="M221" s="19"/>
      <c r="N221" s="19"/>
      <c r="O221" s="19"/>
      <c r="P221" s="19"/>
      <c r="Q221" s="10"/>
      <c r="R221" s="10"/>
      <c r="S221" s="10"/>
      <c r="T221" s="10"/>
      <c r="U221" s="2"/>
      <c r="V221" s="2"/>
      <c r="W221" s="2"/>
      <c r="X221" s="2"/>
      <c r="Y221" s="53"/>
      <c r="Z221" s="53"/>
      <c r="AA221" s="969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1:52" s="13" customFormat="1" ht="37.5" customHeight="1">
      <c r="B222" s="10"/>
      <c r="E222" s="2"/>
      <c r="F222" s="15"/>
      <c r="G222" s="16"/>
      <c r="H222" s="21"/>
      <c r="I222" s="22"/>
      <c r="J222" s="728"/>
      <c r="K222" s="23"/>
      <c r="L222" s="24"/>
      <c r="M222" s="19"/>
      <c r="N222" s="19"/>
      <c r="O222" s="19"/>
      <c r="P222" s="19"/>
      <c r="Q222" s="10"/>
      <c r="R222" s="10"/>
      <c r="S222" s="10"/>
      <c r="T222" s="10"/>
      <c r="U222" s="2"/>
      <c r="V222" s="2"/>
      <c r="W222" s="2"/>
      <c r="X222" s="2"/>
      <c r="Y222" s="53"/>
      <c r="Z222" s="53"/>
      <c r="AA222" s="969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1:52" ht="30.75" customHeight="1"/>
    <row r="224" spans="1:52" ht="20.100000000000001" customHeight="1"/>
    <row r="225" spans="1:52" ht="20.100000000000001" customHeight="1"/>
    <row r="226" spans="1:52" s="14" customFormat="1" ht="20.100000000000001" customHeight="1">
      <c r="A226" s="2"/>
      <c r="B226" s="10"/>
      <c r="C226" s="13"/>
      <c r="D226" s="13"/>
      <c r="E226" s="2"/>
      <c r="F226" s="15"/>
      <c r="G226" s="16"/>
      <c r="H226" s="21"/>
      <c r="I226" s="22"/>
      <c r="J226" s="728"/>
      <c r="K226" s="23"/>
      <c r="L226" s="24"/>
      <c r="M226" s="19"/>
      <c r="N226" s="19"/>
      <c r="O226" s="19"/>
      <c r="P226" s="19"/>
      <c r="Q226" s="10"/>
      <c r="R226" s="10"/>
      <c r="S226" s="10"/>
      <c r="T226" s="10"/>
      <c r="U226" s="2"/>
      <c r="V226" s="2"/>
      <c r="W226" s="2"/>
      <c r="X226" s="2"/>
      <c r="Y226" s="53"/>
      <c r="Z226" s="53"/>
      <c r="AA226" s="969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1:52" ht="20.100000000000001" customHeight="1"/>
    <row r="228" spans="1:52" ht="20.100000000000001" customHeight="1"/>
    <row r="229" spans="1:52" s="14" customFormat="1" ht="20.100000000000001" customHeight="1">
      <c r="A229" s="2"/>
      <c r="B229" s="10"/>
      <c r="C229" s="13"/>
      <c r="D229" s="13"/>
      <c r="E229" s="2"/>
      <c r="F229" s="15"/>
      <c r="G229" s="16"/>
      <c r="H229" s="21"/>
      <c r="I229" s="22"/>
      <c r="J229" s="728"/>
      <c r="K229" s="23"/>
      <c r="L229" s="24"/>
      <c r="M229" s="19"/>
      <c r="N229" s="19"/>
      <c r="O229" s="19"/>
      <c r="P229" s="19"/>
      <c r="Q229" s="10"/>
      <c r="R229" s="10"/>
      <c r="S229" s="10"/>
      <c r="T229" s="10"/>
      <c r="U229" s="2"/>
      <c r="V229" s="2"/>
      <c r="W229" s="2"/>
      <c r="X229" s="2"/>
      <c r="Y229" s="53"/>
      <c r="Z229" s="53"/>
      <c r="AA229" s="969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1:52" ht="20.100000000000001" customHeight="1"/>
    <row r="231" spans="1:52" ht="20.100000000000001" customHeight="1"/>
    <row r="232" spans="1:52" ht="20.100000000000001" customHeight="1"/>
    <row r="233" spans="1:52" ht="20.100000000000001" customHeight="1"/>
    <row r="234" spans="1:52" ht="20.100000000000001" customHeight="1"/>
    <row r="235" spans="1:52" ht="20.100000000000001" customHeight="1"/>
    <row r="236" spans="1:52" ht="20.100000000000001" customHeight="1">
      <c r="AA236" s="971"/>
    </row>
    <row r="237" spans="1:52" ht="20.100000000000001" customHeight="1">
      <c r="AA237" s="971"/>
    </row>
    <row r="238" spans="1:52" ht="20.100000000000001" customHeight="1">
      <c r="AA238" s="971"/>
    </row>
    <row r="239" spans="1:52" ht="20.100000000000001" customHeight="1">
      <c r="AA239" s="971"/>
    </row>
    <row r="240" spans="1:52" ht="20.100000000000001" customHeight="1">
      <c r="AA240" s="971"/>
    </row>
    <row r="241" spans="27:27" ht="20.100000000000001" customHeight="1">
      <c r="AA241" s="971"/>
    </row>
    <row r="242" spans="27:27" ht="20.100000000000001" customHeight="1">
      <c r="AA242" s="971"/>
    </row>
    <row r="243" spans="27:27" ht="20.100000000000001" customHeight="1">
      <c r="AA243" s="971"/>
    </row>
    <row r="244" spans="27:27" ht="20.100000000000001" customHeight="1">
      <c r="AA244" s="971"/>
    </row>
    <row r="245" spans="27:27" ht="20.100000000000001" customHeight="1">
      <c r="AA245" s="971"/>
    </row>
    <row r="246" spans="27:27" ht="20.100000000000001" customHeight="1">
      <c r="AA246" s="971"/>
    </row>
    <row r="247" spans="27:27" ht="20.100000000000001" customHeight="1">
      <c r="AA247" s="971"/>
    </row>
    <row r="248" spans="27:27" ht="20.100000000000001" customHeight="1">
      <c r="AA248" s="971"/>
    </row>
    <row r="249" spans="27:27" ht="20.100000000000001" customHeight="1">
      <c r="AA249" s="971"/>
    </row>
    <row r="250" spans="27:27" ht="20.100000000000001" customHeight="1">
      <c r="AA250" s="971"/>
    </row>
    <row r="251" spans="27:27" ht="20.100000000000001" customHeight="1">
      <c r="AA251" s="972"/>
    </row>
    <row r="252" spans="27:27" ht="20.100000000000001" customHeight="1">
      <c r="AA252" s="971"/>
    </row>
    <row r="253" spans="27:27" ht="20.100000000000001" customHeight="1">
      <c r="AA253" s="971"/>
    </row>
    <row r="254" spans="27:27" ht="20.100000000000001" customHeight="1">
      <c r="AA254" s="971"/>
    </row>
    <row r="255" spans="27:27" ht="20.100000000000001" customHeight="1">
      <c r="AA255" s="971"/>
    </row>
    <row r="256" spans="27:27" ht="20.100000000000001" customHeight="1">
      <c r="AA256" s="971"/>
    </row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25" customHeight="1"/>
  </sheetData>
  <autoFilter ref="C2:AA226"/>
  <mergeCells count="1">
    <mergeCell ref="AB8:AC8"/>
  </mergeCells>
  <phoneticPr fontId="4" type="noConversion"/>
  <pageMargins left="0.27559055118110237" right="0.19685039370078741" top="0.43307086614173229" bottom="0.27559055118110237" header="0.51181102362204722" footer="0.51181102362204722"/>
  <pageSetup paperSize="8" scale="5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67"/>
  <sheetViews>
    <sheetView zoomScale="55" zoomScaleNormal="55" workbookViewId="0">
      <pane xSplit="2" ySplit="2" topLeftCell="C49" activePane="bottomRight" state="frozen"/>
      <selection pane="topRight" activeCell="B1" sqref="B1"/>
      <selection pane="bottomLeft" activeCell="A3" sqref="A3"/>
      <selection pane="bottomRight" activeCell="C71" sqref="C71"/>
    </sheetView>
  </sheetViews>
  <sheetFormatPr defaultColWidth="9" defaultRowHeight="18.75"/>
  <cols>
    <col min="1" max="1" width="9" style="2"/>
    <col min="2" max="2" width="6.5" style="10" customWidth="1"/>
    <col min="3" max="3" width="25.375" style="13" customWidth="1"/>
    <col min="4" max="4" width="19.625" style="13" customWidth="1"/>
    <col min="5" max="5" width="14.375" style="2" customWidth="1"/>
    <col min="6" max="6" width="16.75" style="15" customWidth="1"/>
    <col min="7" max="7" width="10.875" style="16" customWidth="1"/>
    <col min="8" max="8" width="10.375" style="21" customWidth="1"/>
    <col min="9" max="9" width="11" style="22" customWidth="1"/>
    <col min="10" max="10" width="10" style="689" bestFit="1" customWidth="1"/>
    <col min="11" max="11" width="14.25" style="23" customWidth="1"/>
    <col min="12" max="12" width="21.75" style="24" customWidth="1"/>
    <col min="13" max="13" width="18.125" style="19" bestFit="1" customWidth="1"/>
    <col min="14" max="14" width="24.5" style="19" bestFit="1" customWidth="1"/>
    <col min="15" max="15" width="18.125" style="19" bestFit="1" customWidth="1"/>
    <col min="16" max="16" width="14.125" style="19" customWidth="1"/>
    <col min="17" max="17" width="25.125" style="682" customWidth="1"/>
    <col min="18" max="18" width="22.5" style="10" customWidth="1"/>
    <col min="19" max="19" width="23.5" style="10" customWidth="1"/>
    <col min="20" max="20" width="15.625" style="10" bestFit="1" customWidth="1"/>
    <col min="21" max="21" width="17.125" style="2" customWidth="1"/>
    <col min="22" max="22" width="13" style="2" customWidth="1"/>
    <col min="23" max="23" width="16.75" style="2" customWidth="1"/>
    <col min="24" max="24" width="25.375" style="2" customWidth="1"/>
    <col min="25" max="26" width="23.125" style="53" customWidth="1"/>
    <col min="27" max="27" width="19.375" style="2" customWidth="1"/>
    <col min="28" max="28" width="23.125" style="2" customWidth="1"/>
    <col min="29" max="29" width="31.125" style="2" customWidth="1"/>
    <col min="30" max="30" width="12.125" style="2" customWidth="1"/>
    <col min="31" max="31" width="11.25" style="2" customWidth="1"/>
    <col min="32" max="32" width="18.25" style="2" customWidth="1"/>
    <col min="33" max="33" width="21.375" style="2" customWidth="1"/>
    <col min="34" max="34" width="20.125" style="2" customWidth="1"/>
    <col min="35" max="36" width="13.125" style="2" customWidth="1"/>
    <col min="37" max="37" width="23.25" style="2" customWidth="1"/>
    <col min="38" max="38" width="17.625" style="2" customWidth="1"/>
    <col min="39" max="40" width="23.125" style="2" customWidth="1"/>
    <col min="41" max="41" width="24.625" style="2" customWidth="1"/>
    <col min="42" max="42" width="24.875" style="2" customWidth="1"/>
    <col min="43" max="16384" width="9" style="2"/>
  </cols>
  <sheetData>
    <row r="1" spans="1:42" ht="91.5" customHeight="1" thickBot="1">
      <c r="B1" s="295" t="s">
        <v>364</v>
      </c>
      <c r="C1" s="1"/>
      <c r="D1" s="1"/>
      <c r="E1" s="1"/>
      <c r="F1" s="625"/>
      <c r="G1" s="1"/>
      <c r="H1" s="1"/>
      <c r="I1" s="1"/>
      <c r="J1" s="687"/>
      <c r="K1" s="1"/>
      <c r="L1" s="1"/>
      <c r="M1" s="1"/>
      <c r="N1" s="1"/>
      <c r="O1" s="1"/>
      <c r="P1" s="1"/>
      <c r="Q1" s="665"/>
      <c r="R1" s="1"/>
      <c r="S1" s="1"/>
      <c r="T1" s="1"/>
      <c r="U1" s="1"/>
      <c r="V1" s="1"/>
      <c r="Y1" s="52" t="s">
        <v>444</v>
      </c>
      <c r="Z1" s="52"/>
      <c r="AB1" s="737" t="s">
        <v>571</v>
      </c>
      <c r="AC1" s="737"/>
      <c r="AD1" s="737"/>
      <c r="AE1" s="737"/>
      <c r="AF1" s="738"/>
      <c r="AG1" s="737" t="s">
        <v>572</v>
      </c>
      <c r="AJ1" s="737"/>
      <c r="AK1" s="737" t="s">
        <v>573</v>
      </c>
    </row>
    <row r="2" spans="1:42" s="3" customFormat="1" ht="37.5" customHeight="1">
      <c r="B2" s="54" t="s">
        <v>0</v>
      </c>
      <c r="C2" s="55" t="s">
        <v>1</v>
      </c>
      <c r="D2" s="56" t="s">
        <v>2</v>
      </c>
      <c r="E2" s="55" t="s">
        <v>3</v>
      </c>
      <c r="F2" s="57" t="s">
        <v>4</v>
      </c>
      <c r="G2" s="58" t="s">
        <v>5</v>
      </c>
      <c r="H2" s="58" t="s">
        <v>6</v>
      </c>
      <c r="I2" s="59" t="s">
        <v>7</v>
      </c>
      <c r="J2" s="710" t="s">
        <v>494</v>
      </c>
      <c r="K2" s="60" t="s">
        <v>468</v>
      </c>
      <c r="L2" s="61" t="s">
        <v>470</v>
      </c>
      <c r="M2" s="61" t="s">
        <v>10</v>
      </c>
      <c r="N2" s="61" t="s">
        <v>469</v>
      </c>
      <c r="O2" s="61" t="s">
        <v>12</v>
      </c>
      <c r="P2" s="63" t="s">
        <v>13</v>
      </c>
      <c r="Q2" s="710" t="s">
        <v>467</v>
      </c>
      <c r="R2" s="64" t="s">
        <v>492</v>
      </c>
      <c r="S2" s="62" t="s">
        <v>15</v>
      </c>
      <c r="T2" s="63" t="s">
        <v>16</v>
      </c>
      <c r="U2" s="55" t="s">
        <v>17</v>
      </c>
      <c r="V2" s="65" t="s">
        <v>465</v>
      </c>
      <c r="W2" s="66" t="s">
        <v>18</v>
      </c>
      <c r="X2" s="480" t="s">
        <v>19</v>
      </c>
      <c r="Y2" s="619" t="s">
        <v>411</v>
      </c>
      <c r="AA2" s="730" t="s">
        <v>20</v>
      </c>
      <c r="AB2" s="730" t="s">
        <v>21</v>
      </c>
      <c r="AC2" s="730" t="s">
        <v>22</v>
      </c>
      <c r="AD2" s="730" t="s">
        <v>23</v>
      </c>
      <c r="AE2" s="731"/>
      <c r="AF2" s="730" t="s">
        <v>562</v>
      </c>
      <c r="AG2" s="730" t="s">
        <v>563</v>
      </c>
      <c r="AH2" s="730" t="s">
        <v>564</v>
      </c>
      <c r="AI2" s="730" t="s">
        <v>565</v>
      </c>
      <c r="AK2" s="730" t="s">
        <v>562</v>
      </c>
      <c r="AL2" s="730" t="s">
        <v>563</v>
      </c>
      <c r="AM2" s="730" t="s">
        <v>564</v>
      </c>
      <c r="AN2" s="730" t="s">
        <v>565</v>
      </c>
    </row>
    <row r="3" spans="1:42" s="5" customFormat="1" ht="37.5" customHeight="1">
      <c r="A3" s="5">
        <v>1</v>
      </c>
      <c r="B3" s="267">
        <f t="shared" ref="B3:B54" si="0">ROW()-2</f>
        <v>1</v>
      </c>
      <c r="C3" s="68" t="s">
        <v>24</v>
      </c>
      <c r="D3" s="69" t="s">
        <v>25</v>
      </c>
      <c r="E3" s="67" t="s">
        <v>26</v>
      </c>
      <c r="F3" s="70">
        <v>72458</v>
      </c>
      <c r="G3" s="71">
        <v>248.52</v>
      </c>
      <c r="H3" s="72">
        <v>53.88</v>
      </c>
      <c r="I3" s="73">
        <v>8.2100000000000009</v>
      </c>
      <c r="J3" s="691">
        <v>6</v>
      </c>
      <c r="K3" s="302">
        <v>2054</v>
      </c>
      <c r="L3" s="74">
        <v>42737</v>
      </c>
      <c r="M3" s="75">
        <v>0.39583333333333331</v>
      </c>
      <c r="N3" s="74">
        <v>42737</v>
      </c>
      <c r="O3" s="75">
        <v>0.75</v>
      </c>
      <c r="P3" s="78">
        <f t="shared" ref="P3:P45" si="1">+O3-M3</f>
        <v>0.35416666666666669</v>
      </c>
      <c r="Q3" s="701" t="s">
        <v>471</v>
      </c>
      <c r="R3" s="79" t="s">
        <v>27</v>
      </c>
      <c r="S3" s="80" t="s">
        <v>28</v>
      </c>
      <c r="T3" s="67" t="s">
        <v>29</v>
      </c>
      <c r="U3" s="77" t="s">
        <v>30</v>
      </c>
      <c r="V3" s="77" t="s">
        <v>31</v>
      </c>
      <c r="W3" s="81" t="s">
        <v>32</v>
      </c>
      <c r="X3" s="481"/>
      <c r="Y3" s="500"/>
      <c r="AA3" s="733" t="s">
        <v>33</v>
      </c>
      <c r="AB3" s="733" t="s">
        <v>34</v>
      </c>
      <c r="AC3" s="733">
        <f>COUNTIF($W$3:$W$66,AA3)</f>
        <v>23</v>
      </c>
      <c r="AD3" s="735"/>
      <c r="AE3" s="732"/>
      <c r="AF3" s="734" t="s">
        <v>33</v>
      </c>
      <c r="AG3" s="734" t="s">
        <v>34</v>
      </c>
      <c r="AH3" s="734">
        <v>2</v>
      </c>
      <c r="AI3" s="735"/>
      <c r="AK3" s="739" t="s">
        <v>33</v>
      </c>
      <c r="AL3" s="739" t="s">
        <v>34</v>
      </c>
      <c r="AM3" s="739">
        <f>+AC3+AH3</f>
        <v>25</v>
      </c>
      <c r="AN3" s="735"/>
    </row>
    <row r="4" spans="1:42" s="5" customFormat="1" ht="37.5" customHeight="1">
      <c r="A4" s="5">
        <v>2</v>
      </c>
      <c r="B4" s="267">
        <f t="shared" si="0"/>
        <v>2</v>
      </c>
      <c r="C4" s="82" t="s">
        <v>35</v>
      </c>
      <c r="D4" s="83" t="s">
        <v>36</v>
      </c>
      <c r="E4" s="79" t="s">
        <v>37</v>
      </c>
      <c r="F4" s="70">
        <v>168666</v>
      </c>
      <c r="G4" s="71">
        <v>348</v>
      </c>
      <c r="H4" s="84">
        <v>58</v>
      </c>
      <c r="I4" s="85">
        <v>8.5</v>
      </c>
      <c r="J4" s="692">
        <v>6</v>
      </c>
      <c r="K4" s="303">
        <v>4693</v>
      </c>
      <c r="L4" s="86">
        <v>42745</v>
      </c>
      <c r="M4" s="87">
        <v>0.29166666666666669</v>
      </c>
      <c r="N4" s="86">
        <v>42745</v>
      </c>
      <c r="O4" s="87">
        <v>0.75</v>
      </c>
      <c r="P4" s="78">
        <f t="shared" si="1"/>
        <v>0.45833333333333331</v>
      </c>
      <c r="Q4" s="701" t="s">
        <v>471</v>
      </c>
      <c r="R4" s="80" t="s">
        <v>137</v>
      </c>
      <c r="S4" s="80" t="s">
        <v>28</v>
      </c>
      <c r="T4" s="67" t="s">
        <v>38</v>
      </c>
      <c r="U4" s="77" t="s">
        <v>39</v>
      </c>
      <c r="V4" s="77" t="s">
        <v>40</v>
      </c>
      <c r="W4" s="81" t="s">
        <v>33</v>
      </c>
      <c r="X4" s="481"/>
      <c r="Y4" s="500"/>
      <c r="AA4" s="733" t="s">
        <v>32</v>
      </c>
      <c r="AB4" s="733" t="s">
        <v>41</v>
      </c>
      <c r="AC4" s="733">
        <f>COUNTIF($W$3:$W$66,AA4)</f>
        <v>30</v>
      </c>
      <c r="AD4" s="735"/>
      <c r="AE4" s="732"/>
      <c r="AF4" s="736" t="s">
        <v>32</v>
      </c>
      <c r="AG4" s="734" t="s">
        <v>566</v>
      </c>
      <c r="AH4" s="734">
        <v>16</v>
      </c>
      <c r="AI4" s="735"/>
      <c r="AK4" s="740" t="s">
        <v>32</v>
      </c>
      <c r="AL4" s="739" t="s">
        <v>566</v>
      </c>
      <c r="AM4" s="739">
        <f>+AC4+AH4</f>
        <v>46</v>
      </c>
      <c r="AN4" s="735"/>
    </row>
    <row r="5" spans="1:42" s="5" customFormat="1" ht="37.5" customHeight="1">
      <c r="A5" s="5">
        <v>3</v>
      </c>
      <c r="B5" s="267">
        <f t="shared" si="0"/>
        <v>3</v>
      </c>
      <c r="C5" s="88" t="s">
        <v>42</v>
      </c>
      <c r="D5" s="83" t="s">
        <v>43</v>
      </c>
      <c r="E5" s="79" t="s">
        <v>44</v>
      </c>
      <c r="F5" s="70">
        <v>85619</v>
      </c>
      <c r="G5" s="71">
        <v>293</v>
      </c>
      <c r="H5" s="71">
        <v>54.5</v>
      </c>
      <c r="I5" s="89">
        <v>8.1999999999999993</v>
      </c>
      <c r="J5" s="693">
        <v>46</v>
      </c>
      <c r="K5" s="304">
        <v>1936</v>
      </c>
      <c r="L5" s="90">
        <v>42746</v>
      </c>
      <c r="M5" s="91">
        <v>0.33333333333333331</v>
      </c>
      <c r="N5" s="90">
        <v>42746</v>
      </c>
      <c r="O5" s="91">
        <v>0.75</v>
      </c>
      <c r="P5" s="78">
        <f t="shared" si="1"/>
        <v>0.41666666666666669</v>
      </c>
      <c r="Q5" s="701" t="s">
        <v>471</v>
      </c>
      <c r="R5" s="79" t="s">
        <v>45</v>
      </c>
      <c r="S5" s="80" t="s">
        <v>28</v>
      </c>
      <c r="T5" s="76" t="s">
        <v>46</v>
      </c>
      <c r="U5" s="77" t="s">
        <v>47</v>
      </c>
      <c r="V5" s="77" t="s">
        <v>48</v>
      </c>
      <c r="W5" s="81" t="s">
        <v>32</v>
      </c>
      <c r="X5" s="481"/>
      <c r="Y5" s="500"/>
      <c r="AA5" s="733" t="s">
        <v>49</v>
      </c>
      <c r="AB5" s="733" t="s">
        <v>50</v>
      </c>
      <c r="AC5" s="733">
        <f>COUNTIF($W$3:$W$66,AA5)</f>
        <v>5</v>
      </c>
      <c r="AD5" s="735"/>
      <c r="AE5" s="732"/>
      <c r="AF5" s="736" t="s">
        <v>49</v>
      </c>
      <c r="AG5" s="734" t="s">
        <v>566</v>
      </c>
      <c r="AH5" s="734">
        <v>34</v>
      </c>
      <c r="AI5" s="735"/>
      <c r="AK5" s="740" t="s">
        <v>49</v>
      </c>
      <c r="AL5" s="739" t="s">
        <v>566</v>
      </c>
      <c r="AM5" s="739">
        <f>+AC5+AH5</f>
        <v>39</v>
      </c>
      <c r="AN5" s="735"/>
    </row>
    <row r="6" spans="1:42" s="5" customFormat="1" ht="37.5" customHeight="1">
      <c r="A6" s="5">
        <v>4</v>
      </c>
      <c r="B6" s="267">
        <f t="shared" si="0"/>
        <v>4</v>
      </c>
      <c r="C6" s="82" t="s">
        <v>35</v>
      </c>
      <c r="D6" s="83" t="s">
        <v>36</v>
      </c>
      <c r="E6" s="79" t="s">
        <v>37</v>
      </c>
      <c r="F6" s="70">
        <v>168666</v>
      </c>
      <c r="G6" s="71">
        <v>348</v>
      </c>
      <c r="H6" s="84">
        <v>58</v>
      </c>
      <c r="I6" s="85">
        <v>8.5</v>
      </c>
      <c r="J6" s="692">
        <v>6</v>
      </c>
      <c r="K6" s="303">
        <v>4857</v>
      </c>
      <c r="L6" s="86">
        <v>42754</v>
      </c>
      <c r="M6" s="75">
        <v>0.29166666666666669</v>
      </c>
      <c r="N6" s="74">
        <v>42754</v>
      </c>
      <c r="O6" s="75">
        <v>0.70833333333333337</v>
      </c>
      <c r="P6" s="78">
        <f t="shared" si="1"/>
        <v>0.41666666666666669</v>
      </c>
      <c r="Q6" s="701" t="s">
        <v>471</v>
      </c>
      <c r="R6" s="80" t="s">
        <v>137</v>
      </c>
      <c r="S6" s="80" t="s">
        <v>51</v>
      </c>
      <c r="T6" s="67" t="s">
        <v>52</v>
      </c>
      <c r="U6" s="77" t="s">
        <v>53</v>
      </c>
      <c r="V6" s="77" t="s">
        <v>54</v>
      </c>
      <c r="W6" s="81" t="s">
        <v>33</v>
      </c>
      <c r="X6" s="481"/>
      <c r="Y6" s="500"/>
      <c r="AA6" s="733" t="s">
        <v>55</v>
      </c>
      <c r="AB6" s="733" t="s">
        <v>50</v>
      </c>
      <c r="AC6" s="733">
        <f>COUNTIF($W$3:$W$66,AA6)</f>
        <v>6</v>
      </c>
      <c r="AD6" s="735"/>
      <c r="AE6" s="732"/>
      <c r="AF6" s="736" t="s">
        <v>567</v>
      </c>
      <c r="AG6" s="734" t="s">
        <v>566</v>
      </c>
      <c r="AH6" s="734">
        <v>0</v>
      </c>
      <c r="AI6" s="735"/>
      <c r="AK6" s="740" t="s">
        <v>567</v>
      </c>
      <c r="AL6" s="739" t="s">
        <v>566</v>
      </c>
      <c r="AM6" s="739">
        <f>+AC6+AH6</f>
        <v>6</v>
      </c>
      <c r="AN6" s="735"/>
    </row>
    <row r="7" spans="1:42" s="5" customFormat="1" ht="37.5" customHeight="1">
      <c r="A7" s="5">
        <v>5</v>
      </c>
      <c r="B7" s="267">
        <f t="shared" si="0"/>
        <v>5</v>
      </c>
      <c r="C7" s="82" t="s">
        <v>56</v>
      </c>
      <c r="D7" s="69" t="s">
        <v>57</v>
      </c>
      <c r="E7" s="67" t="s">
        <v>26</v>
      </c>
      <c r="F7" s="70">
        <v>90963</v>
      </c>
      <c r="G7" s="71">
        <v>294</v>
      </c>
      <c r="H7" s="84">
        <v>54.77</v>
      </c>
      <c r="I7" s="85">
        <v>8.2799999999999994</v>
      </c>
      <c r="J7" s="692">
        <v>12</v>
      </c>
      <c r="K7" s="303">
        <v>2092</v>
      </c>
      <c r="L7" s="86">
        <v>42759</v>
      </c>
      <c r="M7" s="87">
        <v>0.5</v>
      </c>
      <c r="N7" s="86">
        <v>42759</v>
      </c>
      <c r="O7" s="87">
        <v>0.91666666666666663</v>
      </c>
      <c r="P7" s="78">
        <f t="shared" si="1"/>
        <v>0.41666666666666663</v>
      </c>
      <c r="Q7" s="702" t="s">
        <v>472</v>
      </c>
      <c r="R7" s="92" t="s">
        <v>58</v>
      </c>
      <c r="S7" s="80" t="s">
        <v>137</v>
      </c>
      <c r="T7" s="67" t="s">
        <v>52</v>
      </c>
      <c r="U7" s="77" t="s">
        <v>53</v>
      </c>
      <c r="V7" s="77" t="s">
        <v>54</v>
      </c>
      <c r="W7" s="81" t="s">
        <v>33</v>
      </c>
      <c r="X7" s="481"/>
      <c r="Y7" s="500"/>
      <c r="AA7" s="733" t="s">
        <v>59</v>
      </c>
      <c r="AB7" s="733" t="s">
        <v>60</v>
      </c>
      <c r="AC7" s="733">
        <f>COUNTIF($W$3:$W$66,AA7)</f>
        <v>0</v>
      </c>
      <c r="AD7" s="735"/>
      <c r="AE7" s="732"/>
      <c r="AF7" s="734" t="s">
        <v>568</v>
      </c>
      <c r="AG7" s="734" t="s">
        <v>569</v>
      </c>
      <c r="AH7" s="734">
        <v>0</v>
      </c>
      <c r="AI7" s="735"/>
      <c r="AK7" s="739" t="s">
        <v>568</v>
      </c>
      <c r="AL7" s="739" t="s">
        <v>569</v>
      </c>
      <c r="AM7" s="739">
        <f>+AC7+AH7</f>
        <v>0</v>
      </c>
      <c r="AN7" s="735"/>
    </row>
    <row r="8" spans="1:42" s="5" customFormat="1" ht="37.5" customHeight="1">
      <c r="A8" s="5">
        <v>6</v>
      </c>
      <c r="B8" s="267">
        <f t="shared" si="0"/>
        <v>6</v>
      </c>
      <c r="C8" s="93" t="s">
        <v>61</v>
      </c>
      <c r="D8" s="69" t="s">
        <v>62</v>
      </c>
      <c r="E8" s="67" t="s">
        <v>63</v>
      </c>
      <c r="F8" s="94">
        <v>65591</v>
      </c>
      <c r="G8" s="72">
        <v>274.89999999999998</v>
      </c>
      <c r="H8" s="72">
        <v>47</v>
      </c>
      <c r="I8" s="73">
        <v>6.8</v>
      </c>
      <c r="J8" s="691">
        <v>5</v>
      </c>
      <c r="K8" s="302">
        <v>1659</v>
      </c>
      <c r="L8" s="90">
        <v>42761</v>
      </c>
      <c r="M8" s="75">
        <v>0.5</v>
      </c>
      <c r="N8" s="90">
        <v>42761</v>
      </c>
      <c r="O8" s="75">
        <v>0.79166666666666663</v>
      </c>
      <c r="P8" s="78">
        <f t="shared" si="1"/>
        <v>0.29166666666666663</v>
      </c>
      <c r="Q8" s="701" t="s">
        <v>485</v>
      </c>
      <c r="R8" s="95" t="s">
        <v>64</v>
      </c>
      <c r="S8" s="79" t="s">
        <v>51</v>
      </c>
      <c r="T8" s="67" t="s">
        <v>65</v>
      </c>
      <c r="U8" s="77" t="s">
        <v>66</v>
      </c>
      <c r="V8" s="77" t="s">
        <v>67</v>
      </c>
      <c r="W8" s="81" t="s">
        <v>32</v>
      </c>
      <c r="X8" s="481"/>
      <c r="Y8" s="500"/>
      <c r="AA8" s="998" t="s">
        <v>68</v>
      </c>
      <c r="AB8" s="998"/>
      <c r="AC8" s="733">
        <f>SUM(AC3:AC7)</f>
        <v>64</v>
      </c>
      <c r="AD8" s="734"/>
      <c r="AE8" s="732"/>
      <c r="AF8" s="734" t="s">
        <v>570</v>
      </c>
      <c r="AG8" s="734"/>
      <c r="AH8" s="734">
        <v>52</v>
      </c>
      <c r="AI8" s="735"/>
      <c r="AK8" s="734" t="s">
        <v>570</v>
      </c>
      <c r="AL8" s="734"/>
      <c r="AM8" s="734">
        <f>SUM(AM3:AM7)</f>
        <v>116</v>
      </c>
      <c r="AN8" s="735"/>
    </row>
    <row r="9" spans="1:42" s="5" customFormat="1" ht="37.5" customHeight="1" thickBot="1">
      <c r="A9" s="5">
        <v>7</v>
      </c>
      <c r="B9" s="267">
        <f t="shared" si="0"/>
        <v>7</v>
      </c>
      <c r="C9" s="88" t="s">
        <v>69</v>
      </c>
      <c r="D9" s="83" t="s">
        <v>70</v>
      </c>
      <c r="E9" s="67" t="s">
        <v>71</v>
      </c>
      <c r="F9" s="70">
        <v>102587</v>
      </c>
      <c r="G9" s="72">
        <v>272.2</v>
      </c>
      <c r="H9" s="72">
        <v>61.2</v>
      </c>
      <c r="I9" s="73">
        <v>8.1999999999999993</v>
      </c>
      <c r="J9" s="691">
        <v>6</v>
      </c>
      <c r="K9" s="302">
        <v>2308</v>
      </c>
      <c r="L9" s="90">
        <v>42762</v>
      </c>
      <c r="M9" s="91">
        <v>0.33333333333333331</v>
      </c>
      <c r="N9" s="90">
        <v>42762</v>
      </c>
      <c r="O9" s="91">
        <v>0.79166666666666663</v>
      </c>
      <c r="P9" s="78">
        <f t="shared" si="1"/>
        <v>0.45833333333333331</v>
      </c>
      <c r="Q9" s="701" t="s">
        <v>471</v>
      </c>
      <c r="R9" s="79" t="s">
        <v>72</v>
      </c>
      <c r="S9" s="80" t="s">
        <v>28</v>
      </c>
      <c r="T9" s="76" t="s">
        <v>73</v>
      </c>
      <c r="U9" s="77" t="s">
        <v>74</v>
      </c>
      <c r="V9" s="77" t="s">
        <v>75</v>
      </c>
      <c r="W9" s="81" t="s">
        <v>76</v>
      </c>
      <c r="X9" s="481"/>
      <c r="Y9" s="500"/>
      <c r="AA9" s="9"/>
      <c r="AB9" s="9"/>
      <c r="AC9" s="9"/>
    </row>
    <row r="10" spans="1:42" s="5" customFormat="1" ht="37.5" customHeight="1" thickBot="1">
      <c r="A10" s="5">
        <v>8</v>
      </c>
      <c r="B10" s="267">
        <f t="shared" si="0"/>
        <v>8</v>
      </c>
      <c r="C10" s="88" t="s">
        <v>77</v>
      </c>
      <c r="D10" s="83" t="s">
        <v>78</v>
      </c>
      <c r="E10" s="67" t="s">
        <v>79</v>
      </c>
      <c r="F10" s="70">
        <v>24318</v>
      </c>
      <c r="G10" s="71">
        <v>180</v>
      </c>
      <c r="H10" s="71"/>
      <c r="I10" s="89">
        <v>7.3</v>
      </c>
      <c r="J10" s="693">
        <v>4</v>
      </c>
      <c r="K10" s="304">
        <v>1112</v>
      </c>
      <c r="L10" s="90">
        <v>42764</v>
      </c>
      <c r="M10" s="91">
        <v>0.54166666666666663</v>
      </c>
      <c r="N10" s="90">
        <v>42764</v>
      </c>
      <c r="O10" s="87">
        <v>0.95833333333333337</v>
      </c>
      <c r="P10" s="96">
        <f t="shared" si="1"/>
        <v>0.41666666666666674</v>
      </c>
      <c r="Q10" s="703" t="s">
        <v>473</v>
      </c>
      <c r="R10" s="77" t="s">
        <v>80</v>
      </c>
      <c r="S10" s="67" t="s">
        <v>81</v>
      </c>
      <c r="T10" s="67" t="s">
        <v>82</v>
      </c>
      <c r="U10" s="77" t="s">
        <v>83</v>
      </c>
      <c r="V10" s="77" t="s">
        <v>84</v>
      </c>
      <c r="W10" s="81" t="s">
        <v>33</v>
      </c>
      <c r="X10" s="481"/>
      <c r="Y10" s="500"/>
      <c r="AA10" s="999" t="s">
        <v>85</v>
      </c>
      <c r="AB10" s="1001" t="s">
        <v>380</v>
      </c>
      <c r="AC10" s="1002"/>
      <c r="AD10" s="1002"/>
      <c r="AE10" s="1003"/>
      <c r="AF10" s="1004" t="s">
        <v>381</v>
      </c>
      <c r="AG10" s="1005"/>
      <c r="AH10" s="1005"/>
      <c r="AI10" s="1005"/>
      <c r="AJ10" s="1005"/>
      <c r="AK10" s="1005"/>
      <c r="AL10" s="1005"/>
      <c r="AM10" s="1005"/>
      <c r="AN10" s="1005"/>
      <c r="AO10" s="1006"/>
    </row>
    <row r="11" spans="1:42" s="5" customFormat="1" ht="41.25" customHeight="1" thickBot="1">
      <c r="A11" s="5">
        <v>9</v>
      </c>
      <c r="B11" s="427">
        <f t="shared" si="0"/>
        <v>9</v>
      </c>
      <c r="C11" s="515" t="s">
        <v>88</v>
      </c>
      <c r="D11" s="516" t="s">
        <v>89</v>
      </c>
      <c r="E11" s="440" t="s">
        <v>90</v>
      </c>
      <c r="F11" s="431">
        <v>115875</v>
      </c>
      <c r="G11" s="433">
        <v>290</v>
      </c>
      <c r="H11" s="433">
        <v>54</v>
      </c>
      <c r="I11" s="434">
        <v>8.5</v>
      </c>
      <c r="J11" s="694">
        <v>6</v>
      </c>
      <c r="K11" s="517">
        <v>3016</v>
      </c>
      <c r="L11" s="518">
        <v>42765</v>
      </c>
      <c r="M11" s="519">
        <v>0.33333333333333331</v>
      </c>
      <c r="N11" s="518">
        <v>42765</v>
      </c>
      <c r="O11" s="520">
        <v>0.79166666666666663</v>
      </c>
      <c r="P11" s="439">
        <f t="shared" si="1"/>
        <v>0.45833333333333331</v>
      </c>
      <c r="Q11" s="704" t="s">
        <v>471</v>
      </c>
      <c r="R11" s="521" t="s">
        <v>91</v>
      </c>
      <c r="S11" s="522" t="s">
        <v>92</v>
      </c>
      <c r="T11" s="440" t="s">
        <v>93</v>
      </c>
      <c r="U11" s="438" t="s">
        <v>94</v>
      </c>
      <c r="V11" s="438" t="s">
        <v>95</v>
      </c>
      <c r="W11" s="441" t="s">
        <v>96</v>
      </c>
      <c r="X11" s="486"/>
      <c r="Y11" s="523"/>
      <c r="AA11" s="1000"/>
      <c r="AB11" s="50" t="s">
        <v>382</v>
      </c>
      <c r="AC11" s="51" t="s">
        <v>383</v>
      </c>
      <c r="AD11" s="51" t="s">
        <v>384</v>
      </c>
      <c r="AE11" s="342" t="s">
        <v>385</v>
      </c>
      <c r="AF11" s="343" t="s">
        <v>445</v>
      </c>
      <c r="AG11" s="421" t="s">
        <v>86</v>
      </c>
      <c r="AH11" s="344" t="s">
        <v>87</v>
      </c>
      <c r="AI11" s="345" t="s">
        <v>379</v>
      </c>
      <c r="AJ11" s="346" t="s">
        <v>376</v>
      </c>
      <c r="AK11" s="422" t="s">
        <v>377</v>
      </c>
      <c r="AL11" s="344" t="s">
        <v>378</v>
      </c>
      <c r="AM11" s="345" t="s">
        <v>379</v>
      </c>
      <c r="AN11" s="345" t="s">
        <v>371</v>
      </c>
      <c r="AO11" s="345" t="s">
        <v>398</v>
      </c>
      <c r="AP11" s="37"/>
    </row>
    <row r="12" spans="1:42" s="5" customFormat="1" ht="37.5" customHeight="1">
      <c r="A12" s="5">
        <v>10</v>
      </c>
      <c r="B12" s="524">
        <f t="shared" si="0"/>
        <v>10</v>
      </c>
      <c r="C12" s="525" t="s">
        <v>98</v>
      </c>
      <c r="D12" s="526" t="s">
        <v>43</v>
      </c>
      <c r="E12" s="527" t="s">
        <v>44</v>
      </c>
      <c r="F12" s="528">
        <v>102587</v>
      </c>
      <c r="G12" s="529">
        <v>272.2</v>
      </c>
      <c r="H12" s="529">
        <v>61.2</v>
      </c>
      <c r="I12" s="530">
        <v>8.1999999999999993</v>
      </c>
      <c r="J12" s="695">
        <v>6</v>
      </c>
      <c r="K12" s="531">
        <v>3347</v>
      </c>
      <c r="L12" s="532">
        <v>42767</v>
      </c>
      <c r="M12" s="533">
        <v>0.33333333333333331</v>
      </c>
      <c r="N12" s="532">
        <v>42767</v>
      </c>
      <c r="O12" s="533">
        <v>0.79166666666666663</v>
      </c>
      <c r="P12" s="536">
        <f t="shared" si="1"/>
        <v>0.45833333333333331</v>
      </c>
      <c r="Q12" s="705" t="s">
        <v>471</v>
      </c>
      <c r="R12" s="537" t="s">
        <v>137</v>
      </c>
      <c r="S12" s="537" t="s">
        <v>99</v>
      </c>
      <c r="T12" s="534" t="s">
        <v>46</v>
      </c>
      <c r="U12" s="535" t="s">
        <v>47</v>
      </c>
      <c r="V12" s="535" t="s">
        <v>48</v>
      </c>
      <c r="W12" s="538" t="s">
        <v>100</v>
      </c>
      <c r="X12" s="539"/>
      <c r="Y12" s="540"/>
      <c r="AA12" s="338">
        <v>1</v>
      </c>
      <c r="AB12" s="339" t="s">
        <v>97</v>
      </c>
      <c r="AC12" s="340">
        <v>1800</v>
      </c>
      <c r="AD12" s="341">
        <f t="shared" ref="AD12:AD42" si="2">COUNTIF($C$3:$C$71,AB12)</f>
        <v>12</v>
      </c>
      <c r="AE12" s="347">
        <f t="shared" ref="AE12:AE42" si="3">AC12*AD12</f>
        <v>21600</v>
      </c>
      <c r="AF12" s="348">
        <v>12</v>
      </c>
      <c r="AG12" s="418">
        <v>0</v>
      </c>
      <c r="AH12" s="347">
        <f>+AD12-AF12-AG12</f>
        <v>0</v>
      </c>
      <c r="AI12" s="349">
        <f>+AF12+AG12+AH12</f>
        <v>12</v>
      </c>
      <c r="AJ12" s="350">
        <f>+AC12*AH12</f>
        <v>0</v>
      </c>
      <c r="AK12" s="418">
        <f>+AC12*AG12</f>
        <v>0</v>
      </c>
      <c r="AL12" s="347">
        <f>+AC12*AF12</f>
        <v>21600</v>
      </c>
      <c r="AM12" s="349">
        <f>+AJ12+AK12+AL12</f>
        <v>21600</v>
      </c>
      <c r="AN12" s="351" t="s">
        <v>374</v>
      </c>
      <c r="AO12" s="352"/>
      <c r="AP12" s="37"/>
    </row>
    <row r="13" spans="1:42" s="5" customFormat="1" ht="37.5" customHeight="1">
      <c r="A13" s="5">
        <v>11</v>
      </c>
      <c r="B13" s="267">
        <f t="shared" si="0"/>
        <v>11</v>
      </c>
      <c r="C13" s="93" t="s">
        <v>101</v>
      </c>
      <c r="D13" s="69" t="s">
        <v>102</v>
      </c>
      <c r="E13" s="67" t="s">
        <v>63</v>
      </c>
      <c r="F13" s="94">
        <v>65591</v>
      </c>
      <c r="G13" s="72">
        <v>274.89999999999998</v>
      </c>
      <c r="H13" s="72">
        <v>47</v>
      </c>
      <c r="I13" s="73">
        <v>6.8</v>
      </c>
      <c r="J13" s="691">
        <v>6</v>
      </c>
      <c r="K13" s="302">
        <v>2380</v>
      </c>
      <c r="L13" s="97">
        <v>42772</v>
      </c>
      <c r="M13" s="75">
        <v>0.29166666666666669</v>
      </c>
      <c r="N13" s="97">
        <v>42772</v>
      </c>
      <c r="O13" s="75">
        <v>0.70833333333333337</v>
      </c>
      <c r="P13" s="78">
        <f t="shared" si="1"/>
        <v>0.41666666666666669</v>
      </c>
      <c r="Q13" s="701" t="s">
        <v>485</v>
      </c>
      <c r="R13" s="80" t="s">
        <v>28</v>
      </c>
      <c r="S13" s="80" t="s">
        <v>103</v>
      </c>
      <c r="T13" s="67" t="s">
        <v>104</v>
      </c>
      <c r="U13" s="77" t="s">
        <v>66</v>
      </c>
      <c r="V13" s="77" t="s">
        <v>106</v>
      </c>
      <c r="W13" s="81" t="s">
        <v>32</v>
      </c>
      <c r="X13" s="481"/>
      <c r="Y13" s="541"/>
      <c r="AA13" s="41">
        <v>2</v>
      </c>
      <c r="AB13" s="42" t="s">
        <v>61</v>
      </c>
      <c r="AC13" s="40">
        <v>1968</v>
      </c>
      <c r="AD13" s="43">
        <f t="shared" si="2"/>
        <v>5</v>
      </c>
      <c r="AE13" s="353">
        <f t="shared" si="3"/>
        <v>9840</v>
      </c>
      <c r="AF13" s="354">
        <v>5</v>
      </c>
      <c r="AG13" s="365">
        <v>19</v>
      </c>
      <c r="AH13" s="353">
        <f>+AD13-AF13-AG13</f>
        <v>-19</v>
      </c>
      <c r="AI13" s="355">
        <f t="shared" ref="AI13:AI42" si="4">+AF13+AG13+AH13</f>
        <v>5</v>
      </c>
      <c r="AJ13" s="356">
        <f t="shared" ref="AJ13:AJ42" si="5">+AC13*AH13</f>
        <v>-37392</v>
      </c>
      <c r="AK13" s="365">
        <f t="shared" ref="AK13:AK42" si="6">+AC13*AG13</f>
        <v>37392</v>
      </c>
      <c r="AL13" s="353">
        <f t="shared" ref="AL13:AL42" si="7">+AC13*AF13</f>
        <v>9840</v>
      </c>
      <c r="AM13" s="355">
        <f t="shared" ref="AM13:AM42" si="8">+AJ13+AK13+AL13</f>
        <v>9840</v>
      </c>
      <c r="AN13" s="357" t="s">
        <v>372</v>
      </c>
      <c r="AO13" s="358" t="s">
        <v>401</v>
      </c>
      <c r="AP13" s="37"/>
    </row>
    <row r="14" spans="1:42" s="5" customFormat="1" ht="37.5" customHeight="1">
      <c r="A14" s="5">
        <v>12</v>
      </c>
      <c r="B14" s="267">
        <f t="shared" si="0"/>
        <v>12</v>
      </c>
      <c r="C14" s="93" t="s">
        <v>88</v>
      </c>
      <c r="D14" s="69" t="s">
        <v>89</v>
      </c>
      <c r="E14" s="67" t="s">
        <v>90</v>
      </c>
      <c r="F14" s="70">
        <v>115875</v>
      </c>
      <c r="G14" s="72">
        <v>290</v>
      </c>
      <c r="H14" s="72">
        <v>54</v>
      </c>
      <c r="I14" s="73">
        <v>8.5</v>
      </c>
      <c r="J14" s="691">
        <v>6</v>
      </c>
      <c r="K14" s="302">
        <v>2885</v>
      </c>
      <c r="L14" s="97">
        <v>42774</v>
      </c>
      <c r="M14" s="98">
        <v>0.33333333333333331</v>
      </c>
      <c r="N14" s="97">
        <v>42774</v>
      </c>
      <c r="O14" s="99">
        <v>0.79166666666666663</v>
      </c>
      <c r="P14" s="78">
        <f t="shared" si="1"/>
        <v>0.45833333333333331</v>
      </c>
      <c r="Q14" s="701" t="s">
        <v>471</v>
      </c>
      <c r="R14" s="79" t="s">
        <v>107</v>
      </c>
      <c r="S14" s="79" t="s">
        <v>103</v>
      </c>
      <c r="T14" s="67" t="s">
        <v>108</v>
      </c>
      <c r="U14" s="77" t="s">
        <v>109</v>
      </c>
      <c r="V14" s="77" t="s">
        <v>110</v>
      </c>
      <c r="W14" s="81" t="s">
        <v>33</v>
      </c>
      <c r="X14" s="481"/>
      <c r="Y14" s="541"/>
      <c r="AA14" s="41">
        <v>3</v>
      </c>
      <c r="AB14" s="39" t="s">
        <v>35</v>
      </c>
      <c r="AC14" s="40">
        <v>4573</v>
      </c>
      <c r="AD14" s="43">
        <f t="shared" si="2"/>
        <v>4</v>
      </c>
      <c r="AE14" s="353">
        <f t="shared" si="3"/>
        <v>18292</v>
      </c>
      <c r="AF14" s="354">
        <v>4</v>
      </c>
      <c r="AG14" s="365">
        <v>17</v>
      </c>
      <c r="AH14" s="353">
        <f>+AD14-AF14-AG14</f>
        <v>-17</v>
      </c>
      <c r="AI14" s="355">
        <f t="shared" si="4"/>
        <v>4</v>
      </c>
      <c r="AJ14" s="356">
        <f t="shared" si="5"/>
        <v>-77741</v>
      </c>
      <c r="AK14" s="365">
        <f t="shared" si="6"/>
        <v>77741</v>
      </c>
      <c r="AL14" s="353">
        <f t="shared" si="7"/>
        <v>18292</v>
      </c>
      <c r="AM14" s="355">
        <f t="shared" si="8"/>
        <v>18292</v>
      </c>
      <c r="AN14" s="357" t="s">
        <v>372</v>
      </c>
      <c r="AO14" s="358" t="s">
        <v>401</v>
      </c>
      <c r="AP14" s="37"/>
    </row>
    <row r="15" spans="1:42" s="5" customFormat="1" ht="37.5" customHeight="1">
      <c r="A15" s="5">
        <v>13</v>
      </c>
      <c r="B15" s="267">
        <f t="shared" si="0"/>
        <v>13</v>
      </c>
      <c r="C15" s="93" t="s">
        <v>112</v>
      </c>
      <c r="D15" s="83" t="s">
        <v>128</v>
      </c>
      <c r="E15" s="79" t="s">
        <v>129</v>
      </c>
      <c r="F15" s="70">
        <v>85619</v>
      </c>
      <c r="G15" s="72">
        <v>293</v>
      </c>
      <c r="H15" s="71">
        <v>54.5</v>
      </c>
      <c r="I15" s="73">
        <v>8.1999999999999993</v>
      </c>
      <c r="J15" s="691">
        <v>6</v>
      </c>
      <c r="K15" s="302">
        <v>2661</v>
      </c>
      <c r="L15" s="97">
        <v>42776</v>
      </c>
      <c r="M15" s="98">
        <v>0.41666666666666669</v>
      </c>
      <c r="N15" s="97">
        <v>42776</v>
      </c>
      <c r="O15" s="99">
        <v>0.9375</v>
      </c>
      <c r="P15" s="78">
        <f t="shared" si="1"/>
        <v>0.52083333333333326</v>
      </c>
      <c r="Q15" s="701" t="s">
        <v>485</v>
      </c>
      <c r="R15" s="95" t="s">
        <v>119</v>
      </c>
      <c r="S15" s="80" t="s">
        <v>28</v>
      </c>
      <c r="T15" s="67" t="s">
        <v>46</v>
      </c>
      <c r="U15" s="77" t="s">
        <v>114</v>
      </c>
      <c r="V15" s="77"/>
      <c r="W15" s="81" t="s">
        <v>32</v>
      </c>
      <c r="X15" s="481"/>
      <c r="Y15" s="541"/>
      <c r="AA15" s="41">
        <v>4</v>
      </c>
      <c r="AB15" s="44" t="s">
        <v>111</v>
      </c>
      <c r="AC15" s="45">
        <v>1610</v>
      </c>
      <c r="AD15" s="43">
        <f t="shared" si="2"/>
        <v>4</v>
      </c>
      <c r="AE15" s="353">
        <f t="shared" si="3"/>
        <v>6440</v>
      </c>
      <c r="AF15" s="354">
        <v>4</v>
      </c>
      <c r="AG15" s="365">
        <v>14</v>
      </c>
      <c r="AH15" s="353">
        <f t="shared" ref="AH15:AH42" si="9">+AD15-AF15-AG15</f>
        <v>-14</v>
      </c>
      <c r="AI15" s="355">
        <f t="shared" si="4"/>
        <v>4</v>
      </c>
      <c r="AJ15" s="356">
        <f t="shared" si="5"/>
        <v>-22540</v>
      </c>
      <c r="AK15" s="365">
        <f t="shared" si="6"/>
        <v>22540</v>
      </c>
      <c r="AL15" s="353">
        <f t="shared" si="7"/>
        <v>6440</v>
      </c>
      <c r="AM15" s="355">
        <f t="shared" si="8"/>
        <v>6440</v>
      </c>
      <c r="AN15" s="359" t="s">
        <v>405</v>
      </c>
      <c r="AO15" s="358" t="s">
        <v>401</v>
      </c>
      <c r="AP15" s="37"/>
    </row>
    <row r="16" spans="1:42" s="5" customFormat="1" ht="37.5" customHeight="1">
      <c r="A16" s="5">
        <v>14</v>
      </c>
      <c r="B16" s="267">
        <f t="shared" si="0"/>
        <v>14</v>
      </c>
      <c r="C16" s="100" t="s">
        <v>88</v>
      </c>
      <c r="D16" s="83" t="s">
        <v>89</v>
      </c>
      <c r="E16" s="79" t="s">
        <v>90</v>
      </c>
      <c r="F16" s="70">
        <v>115875</v>
      </c>
      <c r="G16" s="71">
        <v>290</v>
      </c>
      <c r="H16" s="72">
        <v>54</v>
      </c>
      <c r="I16" s="73">
        <v>8.5</v>
      </c>
      <c r="J16" s="691">
        <v>6</v>
      </c>
      <c r="K16" s="302">
        <v>2993</v>
      </c>
      <c r="L16" s="101">
        <v>42779</v>
      </c>
      <c r="M16" s="102">
        <v>0.33333333333333331</v>
      </c>
      <c r="N16" s="101">
        <v>42779</v>
      </c>
      <c r="O16" s="102">
        <v>0.79166666666666663</v>
      </c>
      <c r="P16" s="78">
        <f t="shared" si="1"/>
        <v>0.45833333333333331</v>
      </c>
      <c r="Q16" s="701" t="s">
        <v>471</v>
      </c>
      <c r="R16" s="79" t="s">
        <v>72</v>
      </c>
      <c r="S16" s="79" t="s">
        <v>116</v>
      </c>
      <c r="T16" s="67" t="s">
        <v>108</v>
      </c>
      <c r="U16" s="77" t="s">
        <v>109</v>
      </c>
      <c r="V16" s="77" t="s">
        <v>110</v>
      </c>
      <c r="W16" s="81" t="s">
        <v>33</v>
      </c>
      <c r="X16" s="481"/>
      <c r="Y16" s="541"/>
      <c r="AA16" s="41">
        <v>5</v>
      </c>
      <c r="AB16" s="39" t="s">
        <v>115</v>
      </c>
      <c r="AC16" s="40">
        <v>4559</v>
      </c>
      <c r="AD16" s="43">
        <f t="shared" si="2"/>
        <v>0</v>
      </c>
      <c r="AE16" s="353">
        <f t="shared" si="3"/>
        <v>0</v>
      </c>
      <c r="AF16" s="354">
        <v>0</v>
      </c>
      <c r="AG16" s="365">
        <v>15</v>
      </c>
      <c r="AH16" s="353">
        <f t="shared" si="9"/>
        <v>-15</v>
      </c>
      <c r="AI16" s="355">
        <f t="shared" si="4"/>
        <v>0</v>
      </c>
      <c r="AJ16" s="356">
        <f t="shared" si="5"/>
        <v>-68385</v>
      </c>
      <c r="AK16" s="365">
        <f t="shared" si="6"/>
        <v>68385</v>
      </c>
      <c r="AL16" s="353">
        <f t="shared" si="7"/>
        <v>0</v>
      </c>
      <c r="AM16" s="355">
        <f t="shared" si="8"/>
        <v>0</v>
      </c>
      <c r="AN16" s="357" t="s">
        <v>372</v>
      </c>
      <c r="AO16" s="360"/>
    </row>
    <row r="17" spans="1:45" s="5" customFormat="1" ht="37.5" customHeight="1">
      <c r="A17" s="5">
        <v>15</v>
      </c>
      <c r="B17" s="267">
        <f t="shared" si="0"/>
        <v>15</v>
      </c>
      <c r="C17" s="93" t="s">
        <v>118</v>
      </c>
      <c r="D17" s="69" t="s">
        <v>102</v>
      </c>
      <c r="E17" s="67" t="s">
        <v>63</v>
      </c>
      <c r="F17" s="94">
        <v>65591</v>
      </c>
      <c r="G17" s="72">
        <v>274.89999999999998</v>
      </c>
      <c r="H17" s="72">
        <v>47</v>
      </c>
      <c r="I17" s="73">
        <v>6.8</v>
      </c>
      <c r="J17" s="691">
        <v>5</v>
      </c>
      <c r="K17" s="302">
        <v>2061</v>
      </c>
      <c r="L17" s="86">
        <v>42782</v>
      </c>
      <c r="M17" s="75">
        <v>0.5</v>
      </c>
      <c r="N17" s="86">
        <v>42782</v>
      </c>
      <c r="O17" s="75">
        <v>0.79166666666666663</v>
      </c>
      <c r="P17" s="78">
        <f t="shared" si="1"/>
        <v>0.29166666666666663</v>
      </c>
      <c r="Q17" s="701" t="s">
        <v>485</v>
      </c>
      <c r="R17" s="95" t="s">
        <v>119</v>
      </c>
      <c r="S17" s="79" t="s">
        <v>103</v>
      </c>
      <c r="T17" s="67" t="s">
        <v>104</v>
      </c>
      <c r="U17" s="77" t="s">
        <v>66</v>
      </c>
      <c r="V17" s="77" t="s">
        <v>106</v>
      </c>
      <c r="W17" s="81" t="s">
        <v>32</v>
      </c>
      <c r="X17" s="481"/>
      <c r="Y17" s="541"/>
      <c r="AA17" s="41">
        <v>6</v>
      </c>
      <c r="AB17" s="39" t="s">
        <v>117</v>
      </c>
      <c r="AC17" s="40">
        <v>3387</v>
      </c>
      <c r="AD17" s="43">
        <f t="shared" si="2"/>
        <v>0</v>
      </c>
      <c r="AE17" s="353">
        <f t="shared" si="3"/>
        <v>0</v>
      </c>
      <c r="AF17" s="354">
        <v>0</v>
      </c>
      <c r="AG17" s="365">
        <v>14</v>
      </c>
      <c r="AH17" s="353">
        <f t="shared" si="9"/>
        <v>-14</v>
      </c>
      <c r="AI17" s="355">
        <f t="shared" si="4"/>
        <v>0</v>
      </c>
      <c r="AJ17" s="356">
        <f t="shared" si="5"/>
        <v>-47418</v>
      </c>
      <c r="AK17" s="365">
        <f t="shared" si="6"/>
        <v>47418</v>
      </c>
      <c r="AL17" s="353">
        <f t="shared" si="7"/>
        <v>0</v>
      </c>
      <c r="AM17" s="355">
        <f t="shared" si="8"/>
        <v>0</v>
      </c>
      <c r="AN17" s="357" t="s">
        <v>372</v>
      </c>
      <c r="AO17" s="360"/>
    </row>
    <row r="18" spans="1:45" s="5" customFormat="1" ht="37.5" customHeight="1">
      <c r="A18" s="5">
        <v>16</v>
      </c>
      <c r="B18" s="267">
        <f t="shared" si="0"/>
        <v>16</v>
      </c>
      <c r="C18" s="82" t="s">
        <v>35</v>
      </c>
      <c r="D18" s="83" t="s">
        <v>36</v>
      </c>
      <c r="E18" s="79" t="s">
        <v>37</v>
      </c>
      <c r="F18" s="70">
        <v>168666</v>
      </c>
      <c r="G18" s="71">
        <v>348</v>
      </c>
      <c r="H18" s="84">
        <v>58</v>
      </c>
      <c r="I18" s="85">
        <v>8.5</v>
      </c>
      <c r="J18" s="692">
        <v>6</v>
      </c>
      <c r="K18" s="303">
        <v>4910</v>
      </c>
      <c r="L18" s="86">
        <v>42782</v>
      </c>
      <c r="M18" s="103">
        <v>0.33333333333333331</v>
      </c>
      <c r="N18" s="86">
        <v>42782</v>
      </c>
      <c r="O18" s="87">
        <v>0.75</v>
      </c>
      <c r="P18" s="96">
        <f t="shared" si="1"/>
        <v>0.41666666666666669</v>
      </c>
      <c r="Q18" s="701" t="s">
        <v>471</v>
      </c>
      <c r="R18" s="79" t="s">
        <v>103</v>
      </c>
      <c r="S18" s="80" t="s">
        <v>137</v>
      </c>
      <c r="T18" s="67" t="s">
        <v>38</v>
      </c>
      <c r="U18" s="77" t="s">
        <v>121</v>
      </c>
      <c r="V18" s="77" t="s">
        <v>40</v>
      </c>
      <c r="W18" s="81" t="s">
        <v>33</v>
      </c>
      <c r="X18" s="481"/>
      <c r="Y18" s="541"/>
      <c r="AA18" s="408">
        <v>7</v>
      </c>
      <c r="AB18" s="416" t="s">
        <v>120</v>
      </c>
      <c r="AC18" s="417">
        <v>2817</v>
      </c>
      <c r="AD18" s="411">
        <f t="shared" si="2"/>
        <v>4</v>
      </c>
      <c r="AE18" s="412">
        <f t="shared" si="3"/>
        <v>11268</v>
      </c>
      <c r="AF18" s="413">
        <v>4</v>
      </c>
      <c r="AG18" s="365">
        <v>0</v>
      </c>
      <c r="AH18" s="412">
        <f t="shared" si="9"/>
        <v>0</v>
      </c>
      <c r="AI18" s="414">
        <f t="shared" si="4"/>
        <v>4</v>
      </c>
      <c r="AJ18" s="415">
        <f t="shared" si="5"/>
        <v>0</v>
      </c>
      <c r="AK18" s="365">
        <f t="shared" si="6"/>
        <v>0</v>
      </c>
      <c r="AL18" s="412">
        <f t="shared" si="7"/>
        <v>11268</v>
      </c>
      <c r="AM18" s="414">
        <f t="shared" si="8"/>
        <v>11268</v>
      </c>
      <c r="AN18" s="359" t="s">
        <v>373</v>
      </c>
      <c r="AO18" s="360"/>
    </row>
    <row r="19" spans="1:45" s="5" customFormat="1" ht="37.5" customHeight="1">
      <c r="A19" s="5">
        <v>17</v>
      </c>
      <c r="B19" s="267">
        <f t="shared" si="0"/>
        <v>17</v>
      </c>
      <c r="C19" s="68" t="s">
        <v>24</v>
      </c>
      <c r="D19" s="69" t="s">
        <v>25</v>
      </c>
      <c r="E19" s="67" t="s">
        <v>26</v>
      </c>
      <c r="F19" s="70">
        <v>72458</v>
      </c>
      <c r="G19" s="71">
        <v>248.52</v>
      </c>
      <c r="H19" s="72">
        <v>53.88</v>
      </c>
      <c r="I19" s="73">
        <v>8.2100000000000009</v>
      </c>
      <c r="J19" s="691">
        <v>5</v>
      </c>
      <c r="K19" s="302">
        <v>1964</v>
      </c>
      <c r="L19" s="74">
        <v>42786</v>
      </c>
      <c r="M19" s="75">
        <v>0.41666666666666669</v>
      </c>
      <c r="N19" s="74">
        <v>42786</v>
      </c>
      <c r="O19" s="75">
        <v>0.75</v>
      </c>
      <c r="P19" s="78">
        <f t="shared" si="1"/>
        <v>0.33333333333333331</v>
      </c>
      <c r="Q19" s="701" t="s">
        <v>471</v>
      </c>
      <c r="R19" s="79" t="s">
        <v>107</v>
      </c>
      <c r="S19" s="80" t="s">
        <v>28</v>
      </c>
      <c r="T19" s="67" t="s">
        <v>38</v>
      </c>
      <c r="U19" s="77" t="s">
        <v>121</v>
      </c>
      <c r="V19" s="77" t="s">
        <v>40</v>
      </c>
      <c r="W19" s="81" t="s">
        <v>32</v>
      </c>
      <c r="X19" s="481"/>
      <c r="Y19" s="541"/>
      <c r="AA19" s="408">
        <v>8</v>
      </c>
      <c r="AB19" s="416" t="s">
        <v>122</v>
      </c>
      <c r="AC19" s="417">
        <v>1624</v>
      </c>
      <c r="AD19" s="411">
        <f t="shared" si="2"/>
        <v>5</v>
      </c>
      <c r="AE19" s="412">
        <f t="shared" si="3"/>
        <v>8120</v>
      </c>
      <c r="AF19" s="413">
        <v>5</v>
      </c>
      <c r="AG19" s="365">
        <v>2</v>
      </c>
      <c r="AH19" s="412">
        <f t="shared" si="9"/>
        <v>-2</v>
      </c>
      <c r="AI19" s="414">
        <f t="shared" si="4"/>
        <v>5</v>
      </c>
      <c r="AJ19" s="415">
        <f t="shared" si="5"/>
        <v>-3248</v>
      </c>
      <c r="AK19" s="365">
        <f t="shared" si="6"/>
        <v>3248</v>
      </c>
      <c r="AL19" s="412">
        <f t="shared" si="7"/>
        <v>8120</v>
      </c>
      <c r="AM19" s="414">
        <f t="shared" si="8"/>
        <v>8120</v>
      </c>
      <c r="AN19" s="359" t="s">
        <v>374</v>
      </c>
      <c r="AO19" s="360" t="s">
        <v>409</v>
      </c>
    </row>
    <row r="20" spans="1:45" s="5" customFormat="1" ht="37.5" customHeight="1">
      <c r="A20" s="5">
        <v>18</v>
      </c>
      <c r="B20" s="267">
        <f t="shared" si="0"/>
        <v>18</v>
      </c>
      <c r="C20" s="100" t="s">
        <v>88</v>
      </c>
      <c r="D20" s="83" t="s">
        <v>89</v>
      </c>
      <c r="E20" s="79" t="s">
        <v>90</v>
      </c>
      <c r="F20" s="70">
        <v>115875</v>
      </c>
      <c r="G20" s="71">
        <v>290</v>
      </c>
      <c r="H20" s="72">
        <v>54</v>
      </c>
      <c r="I20" s="73">
        <v>8.5</v>
      </c>
      <c r="J20" s="691">
        <v>6</v>
      </c>
      <c r="K20" s="302">
        <v>2909</v>
      </c>
      <c r="L20" s="101">
        <v>42788</v>
      </c>
      <c r="M20" s="102">
        <v>0.33333333333333331</v>
      </c>
      <c r="N20" s="101">
        <v>42788</v>
      </c>
      <c r="O20" s="102">
        <v>0.79166666666666663</v>
      </c>
      <c r="P20" s="78">
        <f t="shared" si="1"/>
        <v>0.45833333333333331</v>
      </c>
      <c r="Q20" s="701" t="s">
        <v>471</v>
      </c>
      <c r="R20" s="79" t="s">
        <v>107</v>
      </c>
      <c r="S20" s="79" t="s">
        <v>116</v>
      </c>
      <c r="T20" s="67" t="s">
        <v>108</v>
      </c>
      <c r="U20" s="77" t="s">
        <v>109</v>
      </c>
      <c r="V20" s="77" t="s">
        <v>110</v>
      </c>
      <c r="W20" s="81" t="s">
        <v>33</v>
      </c>
      <c r="X20" s="481"/>
      <c r="Y20" s="541"/>
      <c r="AA20" s="41">
        <v>9</v>
      </c>
      <c r="AB20" s="39" t="s">
        <v>88</v>
      </c>
      <c r="AC20" s="40">
        <v>2836</v>
      </c>
      <c r="AD20" s="43">
        <f t="shared" si="2"/>
        <v>5</v>
      </c>
      <c r="AE20" s="353">
        <f t="shared" si="3"/>
        <v>14180</v>
      </c>
      <c r="AF20" s="354">
        <v>5</v>
      </c>
      <c r="AG20" s="365">
        <v>2</v>
      </c>
      <c r="AH20" s="353">
        <f t="shared" si="9"/>
        <v>-2</v>
      </c>
      <c r="AI20" s="355">
        <f t="shared" si="4"/>
        <v>5</v>
      </c>
      <c r="AJ20" s="356">
        <f t="shared" si="5"/>
        <v>-5672</v>
      </c>
      <c r="AK20" s="365">
        <f t="shared" si="6"/>
        <v>5672</v>
      </c>
      <c r="AL20" s="353">
        <f t="shared" si="7"/>
        <v>14180</v>
      </c>
      <c r="AM20" s="355">
        <f t="shared" si="8"/>
        <v>14180</v>
      </c>
      <c r="AN20" s="357" t="s">
        <v>372</v>
      </c>
      <c r="AO20" s="358" t="s">
        <v>401</v>
      </c>
    </row>
    <row r="21" spans="1:45" s="5" customFormat="1" ht="37.5" customHeight="1">
      <c r="A21" s="5">
        <v>19</v>
      </c>
      <c r="B21" s="267">
        <f t="shared" si="0"/>
        <v>19</v>
      </c>
      <c r="C21" s="93" t="s">
        <v>118</v>
      </c>
      <c r="D21" s="69" t="s">
        <v>102</v>
      </c>
      <c r="E21" s="67" t="s">
        <v>63</v>
      </c>
      <c r="F21" s="94">
        <v>65591</v>
      </c>
      <c r="G21" s="72">
        <v>274.89999999999998</v>
      </c>
      <c r="H21" s="72">
        <v>47</v>
      </c>
      <c r="I21" s="73">
        <v>6.8</v>
      </c>
      <c r="J21" s="691">
        <v>15</v>
      </c>
      <c r="K21" s="302">
        <v>1436</v>
      </c>
      <c r="L21" s="86">
        <v>42792</v>
      </c>
      <c r="M21" s="98">
        <v>0.5</v>
      </c>
      <c r="N21" s="86">
        <v>42792</v>
      </c>
      <c r="O21" s="99">
        <v>0.875</v>
      </c>
      <c r="P21" s="78">
        <f t="shared" si="1"/>
        <v>0.375</v>
      </c>
      <c r="Q21" s="701" t="s">
        <v>485</v>
      </c>
      <c r="R21" s="95" t="s">
        <v>119</v>
      </c>
      <c r="S21" s="79" t="s">
        <v>103</v>
      </c>
      <c r="T21" s="67" t="s">
        <v>104</v>
      </c>
      <c r="U21" s="77" t="s">
        <v>66</v>
      </c>
      <c r="V21" s="77" t="s">
        <v>106</v>
      </c>
      <c r="W21" s="81" t="s">
        <v>32</v>
      </c>
      <c r="X21" s="481"/>
      <c r="Y21" s="541"/>
      <c r="AA21" s="41">
        <v>10</v>
      </c>
      <c r="AB21" s="39" t="s">
        <v>123</v>
      </c>
      <c r="AC21" s="40">
        <v>3189</v>
      </c>
      <c r="AD21" s="43">
        <f t="shared" si="2"/>
        <v>4</v>
      </c>
      <c r="AE21" s="353">
        <f t="shared" si="3"/>
        <v>12756</v>
      </c>
      <c r="AF21" s="354">
        <v>4</v>
      </c>
      <c r="AG21" s="365">
        <v>4</v>
      </c>
      <c r="AH21" s="353">
        <f t="shared" si="9"/>
        <v>-4</v>
      </c>
      <c r="AI21" s="355">
        <f t="shared" si="4"/>
        <v>4</v>
      </c>
      <c r="AJ21" s="356">
        <f t="shared" si="5"/>
        <v>-12756</v>
      </c>
      <c r="AK21" s="365">
        <f t="shared" si="6"/>
        <v>12756</v>
      </c>
      <c r="AL21" s="353">
        <f t="shared" si="7"/>
        <v>12756</v>
      </c>
      <c r="AM21" s="355">
        <f t="shared" si="8"/>
        <v>12756</v>
      </c>
      <c r="AN21" s="359" t="s">
        <v>406</v>
      </c>
      <c r="AO21" s="358" t="s">
        <v>401</v>
      </c>
    </row>
    <row r="22" spans="1:45" s="5" customFormat="1" ht="37.5" customHeight="1" thickBot="1">
      <c r="A22" s="5">
        <v>20</v>
      </c>
      <c r="B22" s="268">
        <f t="shared" si="0"/>
        <v>20</v>
      </c>
      <c r="C22" s="236" t="s">
        <v>88</v>
      </c>
      <c r="D22" s="237" t="s">
        <v>89</v>
      </c>
      <c r="E22" s="238" t="s">
        <v>90</v>
      </c>
      <c r="F22" s="226">
        <v>115875</v>
      </c>
      <c r="G22" s="239">
        <v>290</v>
      </c>
      <c r="H22" s="227">
        <v>54</v>
      </c>
      <c r="I22" s="228">
        <v>8.5</v>
      </c>
      <c r="J22" s="696">
        <v>6</v>
      </c>
      <c r="K22" s="305">
        <v>2754</v>
      </c>
      <c r="L22" s="240">
        <v>42793</v>
      </c>
      <c r="M22" s="241">
        <v>0.33333333333333331</v>
      </c>
      <c r="N22" s="240">
        <v>42793</v>
      </c>
      <c r="O22" s="241">
        <v>0.79166666666666663</v>
      </c>
      <c r="P22" s="232">
        <f t="shared" si="1"/>
        <v>0.45833333333333331</v>
      </c>
      <c r="Q22" s="704" t="s">
        <v>471</v>
      </c>
      <c r="R22" s="233" t="s">
        <v>91</v>
      </c>
      <c r="S22" s="238" t="s">
        <v>103</v>
      </c>
      <c r="T22" s="223" t="s">
        <v>108</v>
      </c>
      <c r="U22" s="231" t="s">
        <v>109</v>
      </c>
      <c r="V22" s="231" t="s">
        <v>110</v>
      </c>
      <c r="W22" s="234" t="s">
        <v>33</v>
      </c>
      <c r="X22" s="482"/>
      <c r="Y22" s="542"/>
      <c r="AA22" s="41">
        <v>11</v>
      </c>
      <c r="AB22" s="39" t="s">
        <v>124</v>
      </c>
      <c r="AC22" s="40">
        <v>3560</v>
      </c>
      <c r="AD22" s="43">
        <f t="shared" si="2"/>
        <v>0</v>
      </c>
      <c r="AE22" s="353">
        <f t="shared" si="3"/>
        <v>0</v>
      </c>
      <c r="AF22" s="354">
        <v>0</v>
      </c>
      <c r="AG22" s="365">
        <v>5</v>
      </c>
      <c r="AH22" s="353">
        <f t="shared" si="9"/>
        <v>-5</v>
      </c>
      <c r="AI22" s="355">
        <f t="shared" si="4"/>
        <v>0</v>
      </c>
      <c r="AJ22" s="356">
        <f t="shared" si="5"/>
        <v>-17800</v>
      </c>
      <c r="AK22" s="365">
        <f t="shared" si="6"/>
        <v>17800</v>
      </c>
      <c r="AL22" s="353">
        <f t="shared" si="7"/>
        <v>0</v>
      </c>
      <c r="AM22" s="355">
        <f t="shared" si="8"/>
        <v>0</v>
      </c>
      <c r="AN22" s="357" t="s">
        <v>372</v>
      </c>
      <c r="AO22" s="360" t="s">
        <v>409</v>
      </c>
    </row>
    <row r="23" spans="1:45" s="5" customFormat="1" ht="37.5" customHeight="1">
      <c r="A23" s="5">
        <v>21</v>
      </c>
      <c r="B23" s="524">
        <f t="shared" si="0"/>
        <v>21</v>
      </c>
      <c r="C23" s="545" t="s">
        <v>35</v>
      </c>
      <c r="D23" s="526" t="s">
        <v>36</v>
      </c>
      <c r="E23" s="537" t="s">
        <v>37</v>
      </c>
      <c r="F23" s="528">
        <v>168666</v>
      </c>
      <c r="G23" s="546">
        <v>348</v>
      </c>
      <c r="H23" s="547">
        <v>58</v>
      </c>
      <c r="I23" s="548">
        <v>8.5</v>
      </c>
      <c r="J23" s="697">
        <v>6</v>
      </c>
      <c r="K23" s="549">
        <v>4730</v>
      </c>
      <c r="L23" s="550">
        <v>42799</v>
      </c>
      <c r="M23" s="551">
        <v>0.29166666666666669</v>
      </c>
      <c r="N23" s="550">
        <v>42799</v>
      </c>
      <c r="O23" s="551">
        <v>0.70833333333333337</v>
      </c>
      <c r="P23" s="536">
        <f t="shared" si="1"/>
        <v>0.41666666666666669</v>
      </c>
      <c r="Q23" s="705" t="s">
        <v>471</v>
      </c>
      <c r="R23" s="552" t="s">
        <v>137</v>
      </c>
      <c r="S23" s="552" t="s">
        <v>103</v>
      </c>
      <c r="T23" s="527" t="s">
        <v>38</v>
      </c>
      <c r="U23" s="535" t="s">
        <v>121</v>
      </c>
      <c r="V23" s="535" t="s">
        <v>40</v>
      </c>
      <c r="W23" s="538" t="s">
        <v>33</v>
      </c>
      <c r="X23" s="539"/>
      <c r="Y23" s="540"/>
      <c r="AA23" s="380">
        <v>12</v>
      </c>
      <c r="AB23" s="381" t="s">
        <v>125</v>
      </c>
      <c r="AC23" s="367">
        <v>2138</v>
      </c>
      <c r="AD23" s="381">
        <f t="shared" si="2"/>
        <v>3</v>
      </c>
      <c r="AE23" s="382">
        <f t="shared" si="3"/>
        <v>6414</v>
      </c>
      <c r="AF23" s="366">
        <v>3</v>
      </c>
      <c r="AG23" s="365">
        <v>0</v>
      </c>
      <c r="AH23" s="353">
        <f t="shared" si="9"/>
        <v>0</v>
      </c>
      <c r="AI23" s="355">
        <f t="shared" si="4"/>
        <v>3</v>
      </c>
      <c r="AJ23" s="383">
        <f t="shared" si="5"/>
        <v>0</v>
      </c>
      <c r="AK23" s="365">
        <f t="shared" si="6"/>
        <v>0</v>
      </c>
      <c r="AL23" s="382">
        <f t="shared" si="7"/>
        <v>6414</v>
      </c>
      <c r="AM23" s="384">
        <f t="shared" si="8"/>
        <v>6414</v>
      </c>
      <c r="AN23" s="359" t="s">
        <v>375</v>
      </c>
      <c r="AO23" s="360"/>
    </row>
    <row r="24" spans="1:45" s="5" customFormat="1" ht="37.5" customHeight="1">
      <c r="A24" s="5">
        <v>22</v>
      </c>
      <c r="B24" s="267">
        <f t="shared" si="0"/>
        <v>22</v>
      </c>
      <c r="C24" s="68" t="s">
        <v>127</v>
      </c>
      <c r="D24" s="83" t="s">
        <v>128</v>
      </c>
      <c r="E24" s="79" t="s">
        <v>129</v>
      </c>
      <c r="F24" s="70">
        <v>102587</v>
      </c>
      <c r="G24" s="72">
        <v>272.2</v>
      </c>
      <c r="H24" s="72">
        <v>61.2</v>
      </c>
      <c r="I24" s="73">
        <v>8.1999999999999993</v>
      </c>
      <c r="J24" s="691">
        <v>6</v>
      </c>
      <c r="K24" s="306">
        <v>1296</v>
      </c>
      <c r="L24" s="101">
        <v>42801</v>
      </c>
      <c r="M24" s="75">
        <v>0.54166666666666663</v>
      </c>
      <c r="N24" s="101">
        <v>42801</v>
      </c>
      <c r="O24" s="75">
        <v>0.83333333333333337</v>
      </c>
      <c r="P24" s="78">
        <f t="shared" si="1"/>
        <v>0.29166666666666674</v>
      </c>
      <c r="Q24" s="701" t="s">
        <v>471</v>
      </c>
      <c r="R24" s="80" t="s">
        <v>119</v>
      </c>
      <c r="S24" s="80" t="s">
        <v>103</v>
      </c>
      <c r="T24" s="76" t="s">
        <v>46</v>
      </c>
      <c r="U24" s="77" t="s">
        <v>114</v>
      </c>
      <c r="V24" s="77" t="s">
        <v>75</v>
      </c>
      <c r="W24" s="81" t="s">
        <v>76</v>
      </c>
      <c r="X24" s="481"/>
      <c r="Y24" s="541"/>
      <c r="AA24" s="41">
        <v>13</v>
      </c>
      <c r="AB24" s="39" t="s">
        <v>126</v>
      </c>
      <c r="AC24" s="40">
        <v>2249</v>
      </c>
      <c r="AD24" s="43">
        <f t="shared" si="2"/>
        <v>2</v>
      </c>
      <c r="AE24" s="353">
        <f t="shared" si="3"/>
        <v>4498</v>
      </c>
      <c r="AF24" s="354">
        <v>2</v>
      </c>
      <c r="AG24" s="365">
        <f t="shared" ref="AG24:AG25" si="10">+AD24-AF24</f>
        <v>0</v>
      </c>
      <c r="AH24" s="353">
        <f t="shared" si="9"/>
        <v>0</v>
      </c>
      <c r="AI24" s="355">
        <f t="shared" si="4"/>
        <v>2</v>
      </c>
      <c r="AJ24" s="356">
        <f t="shared" si="5"/>
        <v>0</v>
      </c>
      <c r="AK24" s="365">
        <f t="shared" si="6"/>
        <v>0</v>
      </c>
      <c r="AL24" s="353">
        <f t="shared" si="7"/>
        <v>4498</v>
      </c>
      <c r="AM24" s="355">
        <f t="shared" si="8"/>
        <v>4498</v>
      </c>
      <c r="AN24" s="357" t="s">
        <v>372</v>
      </c>
      <c r="AO24" s="358" t="s">
        <v>401</v>
      </c>
    </row>
    <row r="25" spans="1:45" s="5" customFormat="1" ht="37.5" customHeight="1">
      <c r="A25" s="5">
        <v>23</v>
      </c>
      <c r="B25" s="267">
        <f t="shared" si="0"/>
        <v>23</v>
      </c>
      <c r="C25" s="93" t="s">
        <v>133</v>
      </c>
      <c r="D25" s="69" t="s">
        <v>134</v>
      </c>
      <c r="E25" s="67" t="s">
        <v>135</v>
      </c>
      <c r="F25" s="70">
        <v>83781</v>
      </c>
      <c r="G25" s="72">
        <v>285.10000000000002</v>
      </c>
      <c r="H25" s="72">
        <v>55</v>
      </c>
      <c r="I25" s="73">
        <v>8.1</v>
      </c>
      <c r="J25" s="691">
        <v>27</v>
      </c>
      <c r="K25" s="306">
        <v>1943</v>
      </c>
      <c r="L25" s="97">
        <v>42804</v>
      </c>
      <c r="M25" s="98">
        <v>0.25</v>
      </c>
      <c r="N25" s="97">
        <v>42804</v>
      </c>
      <c r="O25" s="99">
        <v>0.75</v>
      </c>
      <c r="P25" s="78">
        <f t="shared" si="1"/>
        <v>0.5</v>
      </c>
      <c r="Q25" s="701" t="s">
        <v>474</v>
      </c>
      <c r="R25" s="95" t="s">
        <v>136</v>
      </c>
      <c r="S25" s="79" t="s">
        <v>137</v>
      </c>
      <c r="T25" s="67" t="s">
        <v>108</v>
      </c>
      <c r="U25" s="77" t="s">
        <v>109</v>
      </c>
      <c r="V25" s="77" t="s">
        <v>110</v>
      </c>
      <c r="W25" s="81" t="s">
        <v>33</v>
      </c>
      <c r="X25" s="481"/>
      <c r="Y25" s="541"/>
      <c r="AA25" s="41">
        <v>14</v>
      </c>
      <c r="AB25" s="39" t="s">
        <v>132</v>
      </c>
      <c r="AC25" s="40">
        <v>3698</v>
      </c>
      <c r="AD25" s="43">
        <f t="shared" si="2"/>
        <v>0</v>
      </c>
      <c r="AE25" s="353">
        <f t="shared" si="3"/>
        <v>0</v>
      </c>
      <c r="AF25" s="354">
        <v>0</v>
      </c>
      <c r="AG25" s="365">
        <f t="shared" si="10"/>
        <v>0</v>
      </c>
      <c r="AH25" s="353">
        <f t="shared" si="9"/>
        <v>0</v>
      </c>
      <c r="AI25" s="355">
        <f t="shared" si="4"/>
        <v>0</v>
      </c>
      <c r="AJ25" s="356">
        <f t="shared" si="5"/>
        <v>0</v>
      </c>
      <c r="AK25" s="365">
        <f t="shared" si="6"/>
        <v>0</v>
      </c>
      <c r="AL25" s="353">
        <f t="shared" si="7"/>
        <v>0</v>
      </c>
      <c r="AM25" s="355">
        <f t="shared" si="8"/>
        <v>0</v>
      </c>
      <c r="AN25" s="357" t="s">
        <v>372</v>
      </c>
      <c r="AO25" s="358" t="s">
        <v>401</v>
      </c>
    </row>
    <row r="26" spans="1:45" s="5" customFormat="1" ht="37.5" customHeight="1">
      <c r="A26" s="5">
        <v>24</v>
      </c>
      <c r="B26" s="267">
        <f t="shared" si="0"/>
        <v>24</v>
      </c>
      <c r="C26" s="68" t="s">
        <v>127</v>
      </c>
      <c r="D26" s="83" t="s">
        <v>128</v>
      </c>
      <c r="E26" s="79" t="s">
        <v>129</v>
      </c>
      <c r="F26" s="70">
        <v>102587</v>
      </c>
      <c r="G26" s="72">
        <v>272.2</v>
      </c>
      <c r="H26" s="72">
        <v>61.2</v>
      </c>
      <c r="I26" s="73">
        <v>8.1999999999999993</v>
      </c>
      <c r="J26" s="691">
        <v>6</v>
      </c>
      <c r="K26" s="306">
        <v>1423</v>
      </c>
      <c r="L26" s="97">
        <v>42806</v>
      </c>
      <c r="M26" s="75">
        <v>0.54166666666666663</v>
      </c>
      <c r="N26" s="97">
        <v>42806</v>
      </c>
      <c r="O26" s="75">
        <v>0.83333333333333337</v>
      </c>
      <c r="P26" s="78">
        <f t="shared" si="1"/>
        <v>0.29166666666666674</v>
      </c>
      <c r="Q26" s="701" t="s">
        <v>485</v>
      </c>
      <c r="R26" s="80" t="s">
        <v>119</v>
      </c>
      <c r="S26" s="80" t="s">
        <v>103</v>
      </c>
      <c r="T26" s="76" t="s">
        <v>46</v>
      </c>
      <c r="U26" s="77" t="s">
        <v>114</v>
      </c>
      <c r="V26" s="77" t="s">
        <v>75</v>
      </c>
      <c r="W26" s="81" t="s">
        <v>76</v>
      </c>
      <c r="X26" s="481"/>
      <c r="Y26" s="541"/>
      <c r="AA26" s="41">
        <v>15</v>
      </c>
      <c r="AB26" s="39" t="s">
        <v>138</v>
      </c>
      <c r="AC26" s="40">
        <v>4088</v>
      </c>
      <c r="AD26" s="43">
        <f t="shared" si="2"/>
        <v>0</v>
      </c>
      <c r="AE26" s="353">
        <f t="shared" si="3"/>
        <v>0</v>
      </c>
      <c r="AF26" s="354">
        <v>0</v>
      </c>
      <c r="AG26" s="365">
        <v>0</v>
      </c>
      <c r="AH26" s="353">
        <f t="shared" si="9"/>
        <v>0</v>
      </c>
      <c r="AI26" s="355">
        <f t="shared" si="4"/>
        <v>0</v>
      </c>
      <c r="AJ26" s="356">
        <f t="shared" si="5"/>
        <v>0</v>
      </c>
      <c r="AK26" s="365">
        <f t="shared" si="6"/>
        <v>0</v>
      </c>
      <c r="AL26" s="353">
        <f t="shared" si="7"/>
        <v>0</v>
      </c>
      <c r="AM26" s="355">
        <f t="shared" si="8"/>
        <v>0</v>
      </c>
      <c r="AN26" s="357" t="s">
        <v>372</v>
      </c>
      <c r="AO26" s="360"/>
    </row>
    <row r="27" spans="1:45" s="5" customFormat="1" ht="37.5" customHeight="1">
      <c r="A27" s="5">
        <v>25</v>
      </c>
      <c r="B27" s="267">
        <f t="shared" si="0"/>
        <v>25</v>
      </c>
      <c r="C27" s="93" t="s">
        <v>118</v>
      </c>
      <c r="D27" s="69" t="s">
        <v>102</v>
      </c>
      <c r="E27" s="67" t="s">
        <v>63</v>
      </c>
      <c r="F27" s="94">
        <v>65591</v>
      </c>
      <c r="G27" s="72">
        <v>274.89999999999998</v>
      </c>
      <c r="H27" s="72">
        <v>47</v>
      </c>
      <c r="I27" s="73">
        <v>6.8</v>
      </c>
      <c r="J27" s="691">
        <v>15</v>
      </c>
      <c r="K27" s="306">
        <v>1124</v>
      </c>
      <c r="L27" s="97">
        <v>42807</v>
      </c>
      <c r="M27" s="75">
        <v>0.5</v>
      </c>
      <c r="N27" s="97">
        <v>42807</v>
      </c>
      <c r="O27" s="75">
        <v>0.95833333333333337</v>
      </c>
      <c r="P27" s="78">
        <f t="shared" si="1"/>
        <v>0.45833333333333337</v>
      </c>
      <c r="Q27" s="701" t="s">
        <v>485</v>
      </c>
      <c r="R27" s="95" t="s">
        <v>119</v>
      </c>
      <c r="S27" s="79" t="s">
        <v>140</v>
      </c>
      <c r="T27" s="67" t="s">
        <v>104</v>
      </c>
      <c r="U27" s="77" t="s">
        <v>66</v>
      </c>
      <c r="V27" s="77" t="s">
        <v>106</v>
      </c>
      <c r="W27" s="81" t="s">
        <v>76</v>
      </c>
      <c r="X27" s="481"/>
      <c r="Y27" s="541"/>
      <c r="AA27" s="380">
        <v>16</v>
      </c>
      <c r="AB27" s="385" t="s">
        <v>139</v>
      </c>
      <c r="AC27" s="367">
        <v>264</v>
      </c>
      <c r="AD27" s="381">
        <f t="shared" si="2"/>
        <v>5</v>
      </c>
      <c r="AE27" s="382">
        <f t="shared" si="3"/>
        <v>1320</v>
      </c>
      <c r="AF27" s="366">
        <v>5</v>
      </c>
      <c r="AG27" s="365">
        <v>0</v>
      </c>
      <c r="AH27" s="353">
        <f t="shared" si="9"/>
        <v>0</v>
      </c>
      <c r="AI27" s="355">
        <f t="shared" si="4"/>
        <v>5</v>
      </c>
      <c r="AJ27" s="383">
        <f t="shared" si="5"/>
        <v>0</v>
      </c>
      <c r="AK27" s="365">
        <f t="shared" si="6"/>
        <v>0</v>
      </c>
      <c r="AL27" s="382">
        <f t="shared" si="7"/>
        <v>1320</v>
      </c>
      <c r="AM27" s="384">
        <f t="shared" si="8"/>
        <v>1320</v>
      </c>
      <c r="AN27" s="359" t="s">
        <v>375</v>
      </c>
      <c r="AO27" s="360"/>
    </row>
    <row r="28" spans="1:45" s="5" customFormat="1" ht="37.5" customHeight="1">
      <c r="A28" s="5">
        <v>26</v>
      </c>
      <c r="B28" s="267">
        <f t="shared" si="0"/>
        <v>26</v>
      </c>
      <c r="C28" s="110" t="s">
        <v>56</v>
      </c>
      <c r="D28" s="69" t="s">
        <v>57</v>
      </c>
      <c r="E28" s="67" t="s">
        <v>26</v>
      </c>
      <c r="F28" s="111">
        <v>90963</v>
      </c>
      <c r="G28" s="112">
        <v>294</v>
      </c>
      <c r="H28" s="113">
        <v>54.77</v>
      </c>
      <c r="I28" s="113">
        <v>8.2799999999999994</v>
      </c>
      <c r="J28" s="698">
        <v>14</v>
      </c>
      <c r="K28" s="306">
        <v>1911</v>
      </c>
      <c r="L28" s="114">
        <v>42810</v>
      </c>
      <c r="M28" s="115">
        <v>0.29166666666666669</v>
      </c>
      <c r="N28" s="114">
        <v>42810</v>
      </c>
      <c r="O28" s="116">
        <v>0.75</v>
      </c>
      <c r="P28" s="78">
        <f t="shared" si="1"/>
        <v>0.45833333333333331</v>
      </c>
      <c r="Q28" s="706" t="s">
        <v>472</v>
      </c>
      <c r="R28" s="92" t="s">
        <v>136</v>
      </c>
      <c r="S28" s="95" t="s">
        <v>91</v>
      </c>
      <c r="T28" s="67" t="s">
        <v>38</v>
      </c>
      <c r="U28" s="77" t="s">
        <v>30</v>
      </c>
      <c r="V28" s="77" t="s">
        <v>31</v>
      </c>
      <c r="W28" s="109" t="s">
        <v>333</v>
      </c>
      <c r="X28" s="481"/>
      <c r="Y28" s="541"/>
      <c r="AA28" s="41">
        <v>17</v>
      </c>
      <c r="AB28" s="39" t="s">
        <v>141</v>
      </c>
      <c r="AC28" s="40">
        <v>836</v>
      </c>
      <c r="AD28" s="43">
        <f t="shared" si="2"/>
        <v>1</v>
      </c>
      <c r="AE28" s="353">
        <f t="shared" si="3"/>
        <v>836</v>
      </c>
      <c r="AF28" s="354">
        <v>1</v>
      </c>
      <c r="AG28" s="365">
        <v>4</v>
      </c>
      <c r="AH28" s="353">
        <f t="shared" si="9"/>
        <v>-4</v>
      </c>
      <c r="AI28" s="355">
        <f t="shared" si="4"/>
        <v>1</v>
      </c>
      <c r="AJ28" s="356">
        <f t="shared" si="5"/>
        <v>-3344</v>
      </c>
      <c r="AK28" s="365">
        <f t="shared" si="6"/>
        <v>3344</v>
      </c>
      <c r="AL28" s="353">
        <f t="shared" si="7"/>
        <v>836</v>
      </c>
      <c r="AM28" s="355">
        <f t="shared" si="8"/>
        <v>836</v>
      </c>
      <c r="AN28" s="357" t="s">
        <v>372</v>
      </c>
      <c r="AO28" s="360"/>
    </row>
    <row r="29" spans="1:45" s="5" customFormat="1" ht="37.5" customHeight="1">
      <c r="A29" s="5">
        <v>27</v>
      </c>
      <c r="B29" s="267">
        <f t="shared" si="0"/>
        <v>27</v>
      </c>
      <c r="C29" s="107" t="s">
        <v>142</v>
      </c>
      <c r="D29" s="83" t="s">
        <v>143</v>
      </c>
      <c r="E29" s="79" t="s">
        <v>90</v>
      </c>
      <c r="F29" s="70">
        <v>90901</v>
      </c>
      <c r="G29" s="71">
        <v>294</v>
      </c>
      <c r="H29" s="71">
        <v>55</v>
      </c>
      <c r="I29" s="89">
        <v>8</v>
      </c>
      <c r="J29" s="693">
        <v>15</v>
      </c>
      <c r="K29" s="306">
        <v>2109</v>
      </c>
      <c r="L29" s="101">
        <v>42810</v>
      </c>
      <c r="M29" s="102">
        <v>0.375</v>
      </c>
      <c r="N29" s="101">
        <v>42810</v>
      </c>
      <c r="O29" s="102">
        <v>0.95833333333333337</v>
      </c>
      <c r="P29" s="78">
        <f t="shared" si="1"/>
        <v>0.58333333333333337</v>
      </c>
      <c r="Q29" s="703" t="s">
        <v>471</v>
      </c>
      <c r="R29" s="79" t="s">
        <v>144</v>
      </c>
      <c r="S29" s="221" t="s">
        <v>145</v>
      </c>
      <c r="T29" s="67" t="s">
        <v>108</v>
      </c>
      <c r="U29" s="77" t="s">
        <v>94</v>
      </c>
      <c r="V29" s="77" t="s">
        <v>110</v>
      </c>
      <c r="W29" s="109" t="s">
        <v>33</v>
      </c>
      <c r="X29" s="481" t="s">
        <v>146</v>
      </c>
      <c r="Y29" s="541"/>
      <c r="AA29" s="46">
        <v>18</v>
      </c>
      <c r="AB29" s="47" t="s">
        <v>147</v>
      </c>
      <c r="AC29" s="48">
        <v>613</v>
      </c>
      <c r="AD29" s="49">
        <f t="shared" si="2"/>
        <v>1</v>
      </c>
      <c r="AE29" s="361">
        <f t="shared" si="3"/>
        <v>613</v>
      </c>
      <c r="AF29" s="362">
        <v>1</v>
      </c>
      <c r="AG29" s="365">
        <v>1</v>
      </c>
      <c r="AH29" s="361">
        <f t="shared" si="9"/>
        <v>-1</v>
      </c>
      <c r="AI29" s="363">
        <f t="shared" si="4"/>
        <v>1</v>
      </c>
      <c r="AJ29" s="364">
        <f t="shared" si="5"/>
        <v>-613</v>
      </c>
      <c r="AK29" s="365">
        <f t="shared" si="6"/>
        <v>613</v>
      </c>
      <c r="AL29" s="361">
        <f t="shared" si="7"/>
        <v>613</v>
      </c>
      <c r="AM29" s="363">
        <f t="shared" si="8"/>
        <v>613</v>
      </c>
      <c r="AN29" s="359" t="s">
        <v>373</v>
      </c>
      <c r="AO29" s="360" t="s">
        <v>409</v>
      </c>
    </row>
    <row r="30" spans="1:45" s="5" customFormat="1" ht="37.5" customHeight="1">
      <c r="A30" s="5">
        <v>28</v>
      </c>
      <c r="B30" s="267">
        <f t="shared" si="0"/>
        <v>28</v>
      </c>
      <c r="C30" s="100" t="s">
        <v>154</v>
      </c>
      <c r="D30" s="83" t="s">
        <v>143</v>
      </c>
      <c r="E30" s="79" t="s">
        <v>90</v>
      </c>
      <c r="F30" s="70">
        <v>148528</v>
      </c>
      <c r="G30" s="71">
        <v>345</v>
      </c>
      <c r="H30" s="71">
        <v>62</v>
      </c>
      <c r="I30" s="89">
        <v>10.3</v>
      </c>
      <c r="J30" s="693">
        <v>15</v>
      </c>
      <c r="K30" s="306">
        <v>2471</v>
      </c>
      <c r="L30" s="101">
        <v>42818</v>
      </c>
      <c r="M30" s="102">
        <v>0.27777777777777779</v>
      </c>
      <c r="N30" s="101">
        <v>42818</v>
      </c>
      <c r="O30" s="102">
        <v>0.77083333333333337</v>
      </c>
      <c r="P30" s="78">
        <f t="shared" si="1"/>
        <v>0.49305555555555558</v>
      </c>
      <c r="Q30" s="703" t="s">
        <v>471</v>
      </c>
      <c r="R30" s="79" t="s">
        <v>301</v>
      </c>
      <c r="S30" s="79" t="s">
        <v>136</v>
      </c>
      <c r="T30" s="67" t="s">
        <v>108</v>
      </c>
      <c r="U30" s="77" t="s">
        <v>109</v>
      </c>
      <c r="V30" s="77" t="s">
        <v>110</v>
      </c>
      <c r="W30" s="81" t="s">
        <v>33</v>
      </c>
      <c r="X30" s="481" t="s">
        <v>146</v>
      </c>
      <c r="Y30" s="541"/>
      <c r="AA30" s="380">
        <v>19</v>
      </c>
      <c r="AB30" s="381" t="s">
        <v>149</v>
      </c>
      <c r="AC30" s="367">
        <v>400</v>
      </c>
      <c r="AD30" s="381">
        <f t="shared" si="2"/>
        <v>0</v>
      </c>
      <c r="AE30" s="382">
        <f t="shared" si="3"/>
        <v>0</v>
      </c>
      <c r="AF30" s="366">
        <v>0</v>
      </c>
      <c r="AG30" s="365">
        <v>1</v>
      </c>
      <c r="AH30" s="353">
        <f t="shared" si="9"/>
        <v>-1</v>
      </c>
      <c r="AI30" s="355">
        <f t="shared" si="4"/>
        <v>0</v>
      </c>
      <c r="AJ30" s="383">
        <f t="shared" si="5"/>
        <v>-400</v>
      </c>
      <c r="AK30" s="365">
        <f t="shared" si="6"/>
        <v>400</v>
      </c>
      <c r="AL30" s="382">
        <f t="shared" si="7"/>
        <v>0</v>
      </c>
      <c r="AM30" s="384">
        <f t="shared" si="8"/>
        <v>0</v>
      </c>
      <c r="AN30" s="359" t="s">
        <v>375</v>
      </c>
      <c r="AO30" s="358" t="s">
        <v>401</v>
      </c>
    </row>
    <row r="31" spans="1:45" s="9" customFormat="1" ht="37.5" customHeight="1">
      <c r="A31" s="5">
        <v>29</v>
      </c>
      <c r="B31" s="427">
        <f t="shared" si="0"/>
        <v>29</v>
      </c>
      <c r="C31" s="428" t="s">
        <v>155</v>
      </c>
      <c r="D31" s="429"/>
      <c r="E31" s="430" t="s">
        <v>156</v>
      </c>
      <c r="F31" s="431">
        <v>43524</v>
      </c>
      <c r="G31" s="432">
        <v>196.35</v>
      </c>
      <c r="H31" s="433"/>
      <c r="I31" s="434">
        <v>6.7</v>
      </c>
      <c r="J31" s="694">
        <v>25</v>
      </c>
      <c r="K31" s="435">
        <v>142</v>
      </c>
      <c r="L31" s="436">
        <v>42821</v>
      </c>
      <c r="M31" s="437">
        <v>0.54166666666666663</v>
      </c>
      <c r="N31" s="436">
        <v>42822</v>
      </c>
      <c r="O31" s="437">
        <v>0.99930555555555556</v>
      </c>
      <c r="P31" s="439">
        <f t="shared" si="1"/>
        <v>0.45763888888888893</v>
      </c>
      <c r="Q31" s="704" t="s">
        <v>475</v>
      </c>
      <c r="R31" s="430" t="s">
        <v>103</v>
      </c>
      <c r="S31" s="430" t="s">
        <v>157</v>
      </c>
      <c r="T31" s="440" t="s">
        <v>46</v>
      </c>
      <c r="U31" s="438" t="s">
        <v>114</v>
      </c>
      <c r="V31" s="438" t="s">
        <v>75</v>
      </c>
      <c r="W31" s="441" t="s">
        <v>369</v>
      </c>
      <c r="X31" s="486" t="s">
        <v>159</v>
      </c>
      <c r="Y31" s="541"/>
      <c r="Z31" s="5"/>
      <c r="AA31" s="380">
        <v>20</v>
      </c>
      <c r="AB31" s="386" t="s">
        <v>151</v>
      </c>
      <c r="AC31" s="387">
        <v>2695</v>
      </c>
      <c r="AD31" s="381">
        <f t="shared" si="2"/>
        <v>1</v>
      </c>
      <c r="AE31" s="382">
        <f t="shared" si="3"/>
        <v>2695</v>
      </c>
      <c r="AF31" s="366">
        <v>1</v>
      </c>
      <c r="AG31" s="365">
        <v>0</v>
      </c>
      <c r="AH31" s="353">
        <f t="shared" si="9"/>
        <v>0</v>
      </c>
      <c r="AI31" s="355">
        <f t="shared" si="4"/>
        <v>1</v>
      </c>
      <c r="AJ31" s="383">
        <f t="shared" si="5"/>
        <v>0</v>
      </c>
      <c r="AK31" s="365">
        <f t="shared" si="6"/>
        <v>0</v>
      </c>
      <c r="AL31" s="382">
        <f t="shared" si="7"/>
        <v>2695</v>
      </c>
      <c r="AM31" s="384">
        <f t="shared" si="8"/>
        <v>2695</v>
      </c>
      <c r="AN31" s="359" t="s">
        <v>375</v>
      </c>
      <c r="AO31" s="360"/>
      <c r="AP31" s="5"/>
      <c r="AQ31" s="5"/>
      <c r="AR31" s="5"/>
      <c r="AS31" s="5"/>
    </row>
    <row r="32" spans="1:45" s="9" customFormat="1" ht="37.5" customHeight="1">
      <c r="A32" s="5">
        <v>30</v>
      </c>
      <c r="B32" s="307">
        <f t="shared" si="0"/>
        <v>30</v>
      </c>
      <c r="C32" s="81" t="s">
        <v>139</v>
      </c>
      <c r="D32" s="169" t="s">
        <v>170</v>
      </c>
      <c r="E32" s="164" t="s">
        <v>171</v>
      </c>
      <c r="F32" s="308">
        <v>10944</v>
      </c>
      <c r="G32" s="309">
        <v>142.1</v>
      </c>
      <c r="H32" s="309">
        <v>29</v>
      </c>
      <c r="I32" s="310">
        <v>4.74</v>
      </c>
      <c r="J32" s="699">
        <v>8</v>
      </c>
      <c r="K32" s="563">
        <v>229</v>
      </c>
      <c r="L32" s="311">
        <v>42832</v>
      </c>
      <c r="M32" s="312">
        <v>0.33333333333333331</v>
      </c>
      <c r="N32" s="311">
        <v>42832</v>
      </c>
      <c r="O32" s="312">
        <v>0.58333333333333337</v>
      </c>
      <c r="P32" s="140">
        <f t="shared" si="1"/>
        <v>0.25000000000000006</v>
      </c>
      <c r="Q32" s="707" t="s">
        <v>476</v>
      </c>
      <c r="R32" s="430" t="s">
        <v>103</v>
      </c>
      <c r="S32" s="67" t="s">
        <v>81</v>
      </c>
      <c r="T32" s="164" t="s">
        <v>172</v>
      </c>
      <c r="U32" s="139" t="s">
        <v>407</v>
      </c>
      <c r="V32" s="139" t="s">
        <v>173</v>
      </c>
      <c r="W32" s="81" t="s">
        <v>369</v>
      </c>
      <c r="X32" s="481"/>
      <c r="Y32" s="500"/>
      <c r="Z32" s="5"/>
      <c r="AA32" s="380">
        <v>21</v>
      </c>
      <c r="AB32" s="386" t="s">
        <v>153</v>
      </c>
      <c r="AC32" s="387">
        <v>2022</v>
      </c>
      <c r="AD32" s="381">
        <f t="shared" si="2"/>
        <v>1</v>
      </c>
      <c r="AE32" s="382">
        <f t="shared" si="3"/>
        <v>2022</v>
      </c>
      <c r="AF32" s="366">
        <v>1</v>
      </c>
      <c r="AG32" s="365">
        <v>0</v>
      </c>
      <c r="AH32" s="353">
        <f t="shared" si="9"/>
        <v>0</v>
      </c>
      <c r="AI32" s="355">
        <f t="shared" si="4"/>
        <v>1</v>
      </c>
      <c r="AJ32" s="383">
        <f t="shared" si="5"/>
        <v>0</v>
      </c>
      <c r="AK32" s="365">
        <f t="shared" si="6"/>
        <v>0</v>
      </c>
      <c r="AL32" s="382">
        <f t="shared" si="7"/>
        <v>2022</v>
      </c>
      <c r="AM32" s="384">
        <f t="shared" si="8"/>
        <v>2022</v>
      </c>
      <c r="AN32" s="359" t="s">
        <v>375</v>
      </c>
      <c r="AO32" s="360"/>
      <c r="AP32" s="5"/>
      <c r="AQ32" s="5"/>
      <c r="AR32" s="5"/>
      <c r="AS32" s="5"/>
    </row>
    <row r="33" spans="1:45" s="9" customFormat="1" ht="37.5" customHeight="1">
      <c r="A33" s="5">
        <v>31</v>
      </c>
      <c r="B33" s="313">
        <f t="shared" si="0"/>
        <v>31</v>
      </c>
      <c r="C33" s="458" t="s">
        <v>175</v>
      </c>
      <c r="D33" s="314" t="s">
        <v>89</v>
      </c>
      <c r="E33" s="315" t="s">
        <v>135</v>
      </c>
      <c r="F33" s="316">
        <v>77441</v>
      </c>
      <c r="G33" s="317">
        <v>261.31</v>
      </c>
      <c r="H33" s="317">
        <v>49.4</v>
      </c>
      <c r="I33" s="318">
        <v>8.1</v>
      </c>
      <c r="J33" s="699">
        <v>42</v>
      </c>
      <c r="K33" s="564">
        <v>1916</v>
      </c>
      <c r="L33" s="319">
        <v>42833</v>
      </c>
      <c r="M33" s="320">
        <v>0.33333333333333331</v>
      </c>
      <c r="N33" s="319">
        <v>42833</v>
      </c>
      <c r="O33" s="320">
        <v>0.70833333333333337</v>
      </c>
      <c r="P33" s="663">
        <f t="shared" si="1"/>
        <v>0.37500000000000006</v>
      </c>
      <c r="Q33" s="707" t="s">
        <v>477</v>
      </c>
      <c r="R33" s="315" t="s">
        <v>137</v>
      </c>
      <c r="S33" s="315" t="s">
        <v>176</v>
      </c>
      <c r="T33" s="315" t="s">
        <v>108</v>
      </c>
      <c r="U33" s="321" t="s">
        <v>109</v>
      </c>
      <c r="V33" s="321" t="s">
        <v>110</v>
      </c>
      <c r="W33" s="459" t="s">
        <v>33</v>
      </c>
      <c r="X33" s="489" t="s">
        <v>403</v>
      </c>
      <c r="Y33" s="503"/>
      <c r="Z33" s="5"/>
      <c r="AA33" s="380">
        <v>22</v>
      </c>
      <c r="AB33" s="386" t="s">
        <v>142</v>
      </c>
      <c r="AC33" s="387">
        <v>2000</v>
      </c>
      <c r="AD33" s="381">
        <f t="shared" si="2"/>
        <v>1</v>
      </c>
      <c r="AE33" s="382">
        <f t="shared" si="3"/>
        <v>2000</v>
      </c>
      <c r="AF33" s="366">
        <v>1</v>
      </c>
      <c r="AG33" s="365">
        <v>0</v>
      </c>
      <c r="AH33" s="353">
        <f t="shared" si="9"/>
        <v>0</v>
      </c>
      <c r="AI33" s="355">
        <f t="shared" si="4"/>
        <v>1</v>
      </c>
      <c r="AJ33" s="383">
        <f t="shared" si="5"/>
        <v>0</v>
      </c>
      <c r="AK33" s="365">
        <f t="shared" si="6"/>
        <v>0</v>
      </c>
      <c r="AL33" s="382">
        <f t="shared" si="7"/>
        <v>2000</v>
      </c>
      <c r="AM33" s="384">
        <f t="shared" si="8"/>
        <v>2000</v>
      </c>
      <c r="AN33" s="359" t="s">
        <v>375</v>
      </c>
      <c r="AO33" s="360"/>
      <c r="AP33" s="5"/>
      <c r="AQ33" s="5"/>
      <c r="AR33" s="5"/>
      <c r="AS33" s="5"/>
    </row>
    <row r="34" spans="1:45" s="5" customFormat="1" ht="37.5" customHeight="1">
      <c r="A34" s="5">
        <v>32</v>
      </c>
      <c r="B34" s="313">
        <f t="shared" si="0"/>
        <v>32</v>
      </c>
      <c r="C34" s="458" t="s">
        <v>178</v>
      </c>
      <c r="D34" s="314" t="s">
        <v>179</v>
      </c>
      <c r="E34" s="315" t="s">
        <v>180</v>
      </c>
      <c r="F34" s="316">
        <v>28890</v>
      </c>
      <c r="G34" s="317">
        <v>198.6</v>
      </c>
      <c r="H34" s="317"/>
      <c r="I34" s="318">
        <v>6</v>
      </c>
      <c r="J34" s="699">
        <v>14</v>
      </c>
      <c r="K34" s="564">
        <v>345</v>
      </c>
      <c r="L34" s="319">
        <v>42833</v>
      </c>
      <c r="M34" s="320">
        <v>0.33333333333333331</v>
      </c>
      <c r="N34" s="319">
        <v>42833</v>
      </c>
      <c r="O34" s="320">
        <v>0.75</v>
      </c>
      <c r="P34" s="663">
        <f t="shared" si="1"/>
        <v>0.41666666666666669</v>
      </c>
      <c r="Q34" s="707" t="s">
        <v>478</v>
      </c>
      <c r="R34" s="190" t="s">
        <v>91</v>
      </c>
      <c r="S34" s="146" t="s">
        <v>140</v>
      </c>
      <c r="T34" s="315" t="s">
        <v>46</v>
      </c>
      <c r="U34" s="321" t="s">
        <v>114</v>
      </c>
      <c r="V34" s="321" t="s">
        <v>75</v>
      </c>
      <c r="W34" s="459" t="s">
        <v>33</v>
      </c>
      <c r="X34" s="489" t="s">
        <v>363</v>
      </c>
      <c r="Y34" s="503"/>
      <c r="AA34" s="41">
        <v>23</v>
      </c>
      <c r="AB34" s="39" t="s">
        <v>133</v>
      </c>
      <c r="AC34" s="40">
        <v>2000</v>
      </c>
      <c r="AD34" s="43">
        <f t="shared" si="2"/>
        <v>1</v>
      </c>
      <c r="AE34" s="353">
        <f t="shared" si="3"/>
        <v>2000</v>
      </c>
      <c r="AF34" s="354">
        <v>1</v>
      </c>
      <c r="AG34" s="365">
        <v>0</v>
      </c>
      <c r="AH34" s="353">
        <f t="shared" si="9"/>
        <v>0</v>
      </c>
      <c r="AI34" s="355">
        <f t="shared" si="4"/>
        <v>1</v>
      </c>
      <c r="AJ34" s="356">
        <f t="shared" si="5"/>
        <v>0</v>
      </c>
      <c r="AK34" s="365">
        <f t="shared" si="6"/>
        <v>0</v>
      </c>
      <c r="AL34" s="353">
        <f t="shared" si="7"/>
        <v>2000</v>
      </c>
      <c r="AM34" s="355">
        <f t="shared" si="8"/>
        <v>2000</v>
      </c>
      <c r="AN34" s="357" t="s">
        <v>372</v>
      </c>
      <c r="AO34" s="360"/>
    </row>
    <row r="35" spans="1:45" s="5" customFormat="1" ht="37.5" customHeight="1">
      <c r="A35" s="5">
        <v>33</v>
      </c>
      <c r="B35" s="313">
        <f t="shared" si="0"/>
        <v>33</v>
      </c>
      <c r="C35" s="458" t="s">
        <v>182</v>
      </c>
      <c r="D35" s="314" t="s">
        <v>183</v>
      </c>
      <c r="E35" s="315" t="s">
        <v>180</v>
      </c>
      <c r="F35" s="316">
        <v>32346</v>
      </c>
      <c r="G35" s="317">
        <v>198</v>
      </c>
      <c r="H35" s="317">
        <v>28</v>
      </c>
      <c r="I35" s="318">
        <v>6.64</v>
      </c>
      <c r="J35" s="699">
        <v>15</v>
      </c>
      <c r="K35" s="564">
        <v>445</v>
      </c>
      <c r="L35" s="322">
        <v>42834</v>
      </c>
      <c r="M35" s="320">
        <v>0.33333333333333331</v>
      </c>
      <c r="N35" s="322">
        <v>42834</v>
      </c>
      <c r="O35" s="320">
        <v>0.79166666666666663</v>
      </c>
      <c r="P35" s="663">
        <f t="shared" si="1"/>
        <v>0.45833333333333331</v>
      </c>
      <c r="Q35" s="707" t="s">
        <v>479</v>
      </c>
      <c r="R35" s="627" t="s">
        <v>185</v>
      </c>
      <c r="S35" s="627" t="s">
        <v>186</v>
      </c>
      <c r="T35" s="315" t="s">
        <v>108</v>
      </c>
      <c r="U35" s="321" t="s">
        <v>94</v>
      </c>
      <c r="V35" s="321" t="s">
        <v>189</v>
      </c>
      <c r="W35" s="459" t="s">
        <v>190</v>
      </c>
      <c r="X35" s="489" t="s">
        <v>363</v>
      </c>
      <c r="Y35" s="503"/>
      <c r="AA35" s="408">
        <v>24</v>
      </c>
      <c r="AB35" s="409" t="s">
        <v>160</v>
      </c>
      <c r="AC35" s="410">
        <v>402</v>
      </c>
      <c r="AD35" s="411">
        <f t="shared" si="2"/>
        <v>1</v>
      </c>
      <c r="AE35" s="412">
        <f t="shared" si="3"/>
        <v>402</v>
      </c>
      <c r="AF35" s="413">
        <v>1</v>
      </c>
      <c r="AG35" s="365">
        <v>0</v>
      </c>
      <c r="AH35" s="412">
        <f t="shared" si="9"/>
        <v>0</v>
      </c>
      <c r="AI35" s="414">
        <f t="shared" si="4"/>
        <v>1</v>
      </c>
      <c r="AJ35" s="415">
        <f t="shared" si="5"/>
        <v>0</v>
      </c>
      <c r="AK35" s="365">
        <f t="shared" si="6"/>
        <v>0</v>
      </c>
      <c r="AL35" s="412">
        <f t="shared" si="7"/>
        <v>402</v>
      </c>
      <c r="AM35" s="414">
        <f t="shared" si="8"/>
        <v>402</v>
      </c>
      <c r="AN35" s="359" t="s">
        <v>373</v>
      </c>
      <c r="AO35" s="360"/>
    </row>
    <row r="36" spans="1:45" s="5" customFormat="1" ht="37.5" customHeight="1">
      <c r="A36" s="5">
        <v>34</v>
      </c>
      <c r="B36" s="313">
        <f t="shared" si="0"/>
        <v>34</v>
      </c>
      <c r="C36" s="458" t="s">
        <v>160</v>
      </c>
      <c r="D36" s="314" t="s">
        <v>191</v>
      </c>
      <c r="E36" s="315" t="s">
        <v>192</v>
      </c>
      <c r="F36" s="316">
        <v>26594</v>
      </c>
      <c r="G36" s="317">
        <v>183.4</v>
      </c>
      <c r="H36" s="317"/>
      <c r="I36" s="318"/>
      <c r="J36" s="699">
        <v>5</v>
      </c>
      <c r="K36" s="564">
        <v>435</v>
      </c>
      <c r="L36" s="319">
        <v>42834</v>
      </c>
      <c r="M36" s="323">
        <v>0.29166666666666669</v>
      </c>
      <c r="N36" s="319">
        <v>42834</v>
      </c>
      <c r="O36" s="320">
        <v>0.70833333333333337</v>
      </c>
      <c r="P36" s="663">
        <f t="shared" si="1"/>
        <v>0.41666666666666669</v>
      </c>
      <c r="Q36" s="707" t="s">
        <v>479</v>
      </c>
      <c r="R36" s="315" t="s">
        <v>274</v>
      </c>
      <c r="S36" s="315" t="s">
        <v>274</v>
      </c>
      <c r="T36" s="315" t="s">
        <v>108</v>
      </c>
      <c r="U36" s="321" t="s">
        <v>109</v>
      </c>
      <c r="V36" s="321" t="s">
        <v>110</v>
      </c>
      <c r="W36" s="459" t="s">
        <v>162</v>
      </c>
      <c r="X36" s="489" t="s">
        <v>146</v>
      </c>
      <c r="Y36" s="503"/>
      <c r="AA36" s="380">
        <v>25</v>
      </c>
      <c r="AB36" s="386" t="s">
        <v>163</v>
      </c>
      <c r="AC36" s="387">
        <v>405</v>
      </c>
      <c r="AD36" s="381">
        <f t="shared" si="2"/>
        <v>1</v>
      </c>
      <c r="AE36" s="382">
        <f t="shared" si="3"/>
        <v>405</v>
      </c>
      <c r="AF36" s="366">
        <v>1</v>
      </c>
      <c r="AG36" s="365">
        <v>0</v>
      </c>
      <c r="AH36" s="353">
        <f t="shared" si="9"/>
        <v>0</v>
      </c>
      <c r="AI36" s="355">
        <f t="shared" si="4"/>
        <v>1</v>
      </c>
      <c r="AJ36" s="383">
        <f t="shared" si="5"/>
        <v>0</v>
      </c>
      <c r="AK36" s="365">
        <f t="shared" si="6"/>
        <v>0</v>
      </c>
      <c r="AL36" s="382">
        <f t="shared" si="7"/>
        <v>405</v>
      </c>
      <c r="AM36" s="384">
        <f t="shared" si="8"/>
        <v>405</v>
      </c>
      <c r="AN36" s="359" t="s">
        <v>375</v>
      </c>
      <c r="AO36" s="360"/>
    </row>
    <row r="37" spans="1:45" s="5" customFormat="1" ht="37.5" customHeight="1">
      <c r="A37" s="5">
        <v>35</v>
      </c>
      <c r="B37" s="307">
        <f t="shared" si="0"/>
        <v>35</v>
      </c>
      <c r="C37" s="81" t="s">
        <v>139</v>
      </c>
      <c r="D37" s="169" t="s">
        <v>170</v>
      </c>
      <c r="E37" s="164" t="s">
        <v>171</v>
      </c>
      <c r="F37" s="308">
        <v>10944</v>
      </c>
      <c r="G37" s="324">
        <v>142.1</v>
      </c>
      <c r="H37" s="309">
        <v>29</v>
      </c>
      <c r="I37" s="310">
        <v>4.74</v>
      </c>
      <c r="J37" s="699">
        <v>8</v>
      </c>
      <c r="K37" s="563">
        <v>210</v>
      </c>
      <c r="L37" s="311">
        <v>42836</v>
      </c>
      <c r="M37" s="312">
        <v>0.52083333333333337</v>
      </c>
      <c r="N37" s="311">
        <v>42836</v>
      </c>
      <c r="O37" s="312">
        <v>0.79166666666666663</v>
      </c>
      <c r="P37" s="140">
        <f t="shared" si="1"/>
        <v>0.27083333333333326</v>
      </c>
      <c r="Q37" s="707" t="s">
        <v>480</v>
      </c>
      <c r="R37" s="132" t="s">
        <v>302</v>
      </c>
      <c r="S37" s="164" t="s">
        <v>258</v>
      </c>
      <c r="T37" s="164" t="s">
        <v>172</v>
      </c>
      <c r="U37" s="139" t="s">
        <v>407</v>
      </c>
      <c r="V37" s="139" t="s">
        <v>173</v>
      </c>
      <c r="W37" s="81" t="s">
        <v>369</v>
      </c>
      <c r="X37" s="481"/>
      <c r="Y37" s="500"/>
      <c r="AA37" s="380">
        <v>26</v>
      </c>
      <c r="AB37" s="386" t="s">
        <v>164</v>
      </c>
      <c r="AC37" s="387">
        <v>400</v>
      </c>
      <c r="AD37" s="381">
        <f t="shared" si="2"/>
        <v>0</v>
      </c>
      <c r="AE37" s="382">
        <f t="shared" si="3"/>
        <v>0</v>
      </c>
      <c r="AF37" s="366">
        <v>0</v>
      </c>
      <c r="AG37" s="365">
        <v>0</v>
      </c>
      <c r="AH37" s="353">
        <f t="shared" si="9"/>
        <v>0</v>
      </c>
      <c r="AI37" s="355">
        <f t="shared" si="4"/>
        <v>0</v>
      </c>
      <c r="AJ37" s="383">
        <f t="shared" si="5"/>
        <v>0</v>
      </c>
      <c r="AK37" s="365">
        <f t="shared" si="6"/>
        <v>0</v>
      </c>
      <c r="AL37" s="382">
        <f t="shared" si="7"/>
        <v>0</v>
      </c>
      <c r="AM37" s="384">
        <f t="shared" si="8"/>
        <v>0</v>
      </c>
      <c r="AN37" s="359" t="s">
        <v>375</v>
      </c>
      <c r="AO37" s="360"/>
    </row>
    <row r="38" spans="1:45" s="5" customFormat="1" ht="37.5" customHeight="1">
      <c r="A38" s="5">
        <v>36</v>
      </c>
      <c r="B38" s="307">
        <f t="shared" si="0"/>
        <v>36</v>
      </c>
      <c r="C38" s="81" t="s">
        <v>120</v>
      </c>
      <c r="D38" s="169" t="s">
        <v>89</v>
      </c>
      <c r="E38" s="164" t="s">
        <v>90</v>
      </c>
      <c r="F38" s="308">
        <v>115875</v>
      </c>
      <c r="G38" s="309">
        <v>290</v>
      </c>
      <c r="H38" s="309">
        <v>54</v>
      </c>
      <c r="I38" s="310">
        <v>8.5</v>
      </c>
      <c r="J38" s="699">
        <v>10</v>
      </c>
      <c r="K38" s="563">
        <v>2767</v>
      </c>
      <c r="L38" s="311">
        <v>42847</v>
      </c>
      <c r="M38" s="312">
        <v>0.58333333333333337</v>
      </c>
      <c r="N38" s="311">
        <v>42847</v>
      </c>
      <c r="O38" s="312">
        <v>0.83333333333333337</v>
      </c>
      <c r="P38" s="140">
        <f t="shared" si="1"/>
        <v>0.25</v>
      </c>
      <c r="Q38" s="707" t="s">
        <v>481</v>
      </c>
      <c r="R38" s="164" t="s">
        <v>202</v>
      </c>
      <c r="S38" s="164" t="s">
        <v>203</v>
      </c>
      <c r="T38" s="164" t="s">
        <v>108</v>
      </c>
      <c r="U38" s="139" t="s">
        <v>109</v>
      </c>
      <c r="V38" s="139" t="s">
        <v>110</v>
      </c>
      <c r="W38" s="81" t="s">
        <v>33</v>
      </c>
      <c r="X38" s="481" t="s">
        <v>403</v>
      </c>
      <c r="Y38" s="500"/>
      <c r="AA38" s="380">
        <v>27</v>
      </c>
      <c r="AB38" s="381" t="s">
        <v>167</v>
      </c>
      <c r="AC38" s="367">
        <v>200</v>
      </c>
      <c r="AD38" s="381">
        <f t="shared" si="2"/>
        <v>1</v>
      </c>
      <c r="AE38" s="382">
        <f t="shared" si="3"/>
        <v>200</v>
      </c>
      <c r="AF38" s="366">
        <v>1</v>
      </c>
      <c r="AG38" s="365">
        <v>0</v>
      </c>
      <c r="AH38" s="353">
        <f t="shared" si="9"/>
        <v>0</v>
      </c>
      <c r="AI38" s="355">
        <f t="shared" si="4"/>
        <v>1</v>
      </c>
      <c r="AJ38" s="383">
        <f t="shared" si="5"/>
        <v>0</v>
      </c>
      <c r="AK38" s="365">
        <f t="shared" si="6"/>
        <v>0</v>
      </c>
      <c r="AL38" s="382">
        <f t="shared" si="7"/>
        <v>200</v>
      </c>
      <c r="AM38" s="384">
        <f t="shared" si="8"/>
        <v>200</v>
      </c>
      <c r="AN38" s="359" t="s">
        <v>375</v>
      </c>
      <c r="AO38" s="360"/>
    </row>
    <row r="39" spans="1:45" s="5" customFormat="1" ht="37.5" customHeight="1">
      <c r="A39" s="5">
        <v>37</v>
      </c>
      <c r="B39" s="307">
        <f t="shared" si="0"/>
        <v>37</v>
      </c>
      <c r="C39" s="81" t="s">
        <v>139</v>
      </c>
      <c r="D39" s="169" t="s">
        <v>170</v>
      </c>
      <c r="E39" s="164" t="s">
        <v>171</v>
      </c>
      <c r="F39" s="308">
        <v>10944</v>
      </c>
      <c r="G39" s="309">
        <v>142.1</v>
      </c>
      <c r="H39" s="309">
        <v>29</v>
      </c>
      <c r="I39" s="310">
        <v>4.74</v>
      </c>
      <c r="J39" s="699">
        <v>10</v>
      </c>
      <c r="K39" s="563">
        <v>214</v>
      </c>
      <c r="L39" s="311">
        <v>42848</v>
      </c>
      <c r="M39" s="312">
        <v>0.33333333333333331</v>
      </c>
      <c r="N39" s="311">
        <v>42848</v>
      </c>
      <c r="O39" s="312">
        <v>0.58333333333333337</v>
      </c>
      <c r="P39" s="140">
        <f t="shared" si="1"/>
        <v>0.25000000000000006</v>
      </c>
      <c r="Q39" s="707" t="s">
        <v>479</v>
      </c>
      <c r="R39" s="164" t="s">
        <v>258</v>
      </c>
      <c r="S39" s="164" t="s">
        <v>302</v>
      </c>
      <c r="T39" s="164" t="s">
        <v>172</v>
      </c>
      <c r="U39" s="139" t="s">
        <v>407</v>
      </c>
      <c r="V39" s="139" t="s">
        <v>173</v>
      </c>
      <c r="W39" s="81" t="s">
        <v>369</v>
      </c>
      <c r="X39" s="481"/>
      <c r="Y39" s="500"/>
      <c r="AA39" s="380">
        <v>28</v>
      </c>
      <c r="AB39" s="381" t="s">
        <v>168</v>
      </c>
      <c r="AC39" s="367">
        <v>200</v>
      </c>
      <c r="AD39" s="381">
        <f t="shared" si="2"/>
        <v>1</v>
      </c>
      <c r="AE39" s="382">
        <f t="shared" si="3"/>
        <v>200</v>
      </c>
      <c r="AF39" s="366">
        <v>1</v>
      </c>
      <c r="AG39" s="365">
        <v>0</v>
      </c>
      <c r="AH39" s="353">
        <f t="shared" si="9"/>
        <v>0</v>
      </c>
      <c r="AI39" s="355">
        <f t="shared" si="4"/>
        <v>1</v>
      </c>
      <c r="AJ39" s="383">
        <f t="shared" si="5"/>
        <v>0</v>
      </c>
      <c r="AK39" s="365">
        <f t="shared" si="6"/>
        <v>0</v>
      </c>
      <c r="AL39" s="382">
        <f t="shared" si="7"/>
        <v>200</v>
      </c>
      <c r="AM39" s="384">
        <f t="shared" si="8"/>
        <v>200</v>
      </c>
      <c r="AN39" s="359" t="s">
        <v>375</v>
      </c>
      <c r="AO39" s="360"/>
    </row>
    <row r="40" spans="1:45" s="5" customFormat="1" ht="37.5" customHeight="1">
      <c r="A40" s="5">
        <v>38</v>
      </c>
      <c r="B40" s="307">
        <f t="shared" si="0"/>
        <v>38</v>
      </c>
      <c r="C40" s="81" t="s">
        <v>147</v>
      </c>
      <c r="D40" s="169" t="s">
        <v>205</v>
      </c>
      <c r="E40" s="164" t="s">
        <v>466</v>
      </c>
      <c r="F40" s="308">
        <v>50142</v>
      </c>
      <c r="G40" s="309">
        <v>241</v>
      </c>
      <c r="H40" s="309">
        <v>30</v>
      </c>
      <c r="I40" s="310">
        <v>7.8</v>
      </c>
      <c r="J40" s="699">
        <v>5</v>
      </c>
      <c r="K40" s="563">
        <v>407</v>
      </c>
      <c r="L40" s="311">
        <v>42849</v>
      </c>
      <c r="M40" s="312">
        <v>0.54166666666666663</v>
      </c>
      <c r="N40" s="311">
        <v>42849</v>
      </c>
      <c r="O40" s="312">
        <v>0.91666666666666663</v>
      </c>
      <c r="P40" s="140">
        <f t="shared" si="1"/>
        <v>0.375</v>
      </c>
      <c r="Q40" s="707" t="s">
        <v>481</v>
      </c>
      <c r="R40" s="164" t="s">
        <v>451</v>
      </c>
      <c r="S40" s="95" t="s">
        <v>358</v>
      </c>
      <c r="T40" s="164" t="s">
        <v>206</v>
      </c>
      <c r="U40" s="139" t="s">
        <v>207</v>
      </c>
      <c r="V40" s="139" t="s">
        <v>208</v>
      </c>
      <c r="W40" s="81" t="s">
        <v>32</v>
      </c>
      <c r="X40" s="481"/>
      <c r="Y40" s="500"/>
      <c r="AA40" s="41">
        <v>29</v>
      </c>
      <c r="AB40" s="43" t="s">
        <v>169</v>
      </c>
      <c r="AC40" s="40">
        <v>400</v>
      </c>
      <c r="AD40" s="43">
        <f t="shared" si="2"/>
        <v>0</v>
      </c>
      <c r="AE40" s="353">
        <f t="shared" si="3"/>
        <v>0</v>
      </c>
      <c r="AF40" s="354">
        <v>0</v>
      </c>
      <c r="AG40" s="365">
        <v>1</v>
      </c>
      <c r="AH40" s="353">
        <f t="shared" si="9"/>
        <v>-1</v>
      </c>
      <c r="AI40" s="355">
        <f t="shared" si="4"/>
        <v>0</v>
      </c>
      <c r="AJ40" s="356">
        <f t="shared" si="5"/>
        <v>-400</v>
      </c>
      <c r="AK40" s="365">
        <f t="shared" si="6"/>
        <v>400</v>
      </c>
      <c r="AL40" s="353">
        <f t="shared" si="7"/>
        <v>0</v>
      </c>
      <c r="AM40" s="355">
        <f t="shared" si="8"/>
        <v>0</v>
      </c>
      <c r="AN40" s="357" t="s">
        <v>372</v>
      </c>
      <c r="AO40" s="360" t="s">
        <v>409</v>
      </c>
    </row>
    <row r="41" spans="1:45" s="5" customFormat="1" ht="37.5" customHeight="1">
      <c r="A41" s="5">
        <v>39</v>
      </c>
      <c r="B41" s="307">
        <f t="shared" si="0"/>
        <v>39</v>
      </c>
      <c r="C41" s="81" t="s">
        <v>125</v>
      </c>
      <c r="D41" s="169" t="s">
        <v>209</v>
      </c>
      <c r="E41" s="164" t="s">
        <v>210</v>
      </c>
      <c r="F41" s="308">
        <v>90963</v>
      </c>
      <c r="G41" s="309">
        <v>294</v>
      </c>
      <c r="H41" s="309">
        <v>54.77</v>
      </c>
      <c r="I41" s="310">
        <v>8.2799999999999994</v>
      </c>
      <c r="J41" s="699">
        <v>8</v>
      </c>
      <c r="K41" s="563">
        <v>2163</v>
      </c>
      <c r="L41" s="311">
        <v>42850</v>
      </c>
      <c r="M41" s="312">
        <v>0.60416666666666663</v>
      </c>
      <c r="N41" s="311">
        <v>42850</v>
      </c>
      <c r="O41" s="312">
        <v>0.875</v>
      </c>
      <c r="P41" s="140">
        <f t="shared" si="1"/>
        <v>0.27083333333333337</v>
      </c>
      <c r="Q41" s="707" t="s">
        <v>481</v>
      </c>
      <c r="R41" s="164" t="s">
        <v>145</v>
      </c>
      <c r="S41" s="164" t="s">
        <v>203</v>
      </c>
      <c r="T41" s="164" t="s">
        <v>38</v>
      </c>
      <c r="U41" s="139" t="s">
        <v>211</v>
      </c>
      <c r="V41" s="139" t="s">
        <v>40</v>
      </c>
      <c r="W41" s="109" t="s">
        <v>333</v>
      </c>
      <c r="X41" s="481"/>
      <c r="Y41" s="500"/>
      <c r="AA41" s="380">
        <v>30</v>
      </c>
      <c r="AB41" s="381" t="s">
        <v>174</v>
      </c>
      <c r="AC41" s="387">
        <v>631</v>
      </c>
      <c r="AD41" s="381">
        <f t="shared" si="2"/>
        <v>0</v>
      </c>
      <c r="AE41" s="382">
        <f t="shared" si="3"/>
        <v>0</v>
      </c>
      <c r="AF41" s="366">
        <v>0</v>
      </c>
      <c r="AG41" s="365">
        <v>0</v>
      </c>
      <c r="AH41" s="353">
        <f t="shared" si="9"/>
        <v>0</v>
      </c>
      <c r="AI41" s="355">
        <f t="shared" si="4"/>
        <v>0</v>
      </c>
      <c r="AJ41" s="383">
        <f t="shared" si="5"/>
        <v>0</v>
      </c>
      <c r="AK41" s="365">
        <f t="shared" si="6"/>
        <v>0</v>
      </c>
      <c r="AL41" s="382">
        <f t="shared" si="7"/>
        <v>0</v>
      </c>
      <c r="AM41" s="384">
        <f t="shared" si="8"/>
        <v>0</v>
      </c>
      <c r="AN41" s="359" t="s">
        <v>375</v>
      </c>
      <c r="AO41" s="368"/>
    </row>
    <row r="42" spans="1:45" s="5" customFormat="1" ht="37.5" customHeight="1" thickBot="1">
      <c r="A42" s="5">
        <v>40</v>
      </c>
      <c r="B42" s="307">
        <f t="shared" si="0"/>
        <v>40</v>
      </c>
      <c r="C42" s="81" t="s">
        <v>139</v>
      </c>
      <c r="D42" s="169" t="s">
        <v>170</v>
      </c>
      <c r="E42" s="164" t="s">
        <v>171</v>
      </c>
      <c r="F42" s="308">
        <v>10944</v>
      </c>
      <c r="G42" s="309">
        <v>142.1</v>
      </c>
      <c r="H42" s="309">
        <v>29</v>
      </c>
      <c r="I42" s="310">
        <v>4.74</v>
      </c>
      <c r="J42" s="699">
        <v>9</v>
      </c>
      <c r="K42" s="563">
        <v>213</v>
      </c>
      <c r="L42" s="311">
        <v>42852</v>
      </c>
      <c r="M42" s="325">
        <v>0.52083333333333337</v>
      </c>
      <c r="N42" s="311">
        <v>42852</v>
      </c>
      <c r="O42" s="326">
        <v>0.79166666666666663</v>
      </c>
      <c r="P42" s="140">
        <f t="shared" si="1"/>
        <v>0.27083333333333326</v>
      </c>
      <c r="Q42" s="707" t="s">
        <v>480</v>
      </c>
      <c r="R42" s="327" t="s">
        <v>302</v>
      </c>
      <c r="S42" s="327" t="s">
        <v>258</v>
      </c>
      <c r="T42" s="164" t="s">
        <v>172</v>
      </c>
      <c r="U42" s="139" t="s">
        <v>407</v>
      </c>
      <c r="V42" s="139" t="s">
        <v>173</v>
      </c>
      <c r="W42" s="81" t="s">
        <v>369</v>
      </c>
      <c r="X42" s="493"/>
      <c r="Y42" s="505"/>
      <c r="AA42" s="388">
        <v>31</v>
      </c>
      <c r="AB42" s="389" t="s">
        <v>177</v>
      </c>
      <c r="AC42" s="390">
        <v>275</v>
      </c>
      <c r="AD42" s="391">
        <f t="shared" si="2"/>
        <v>1</v>
      </c>
      <c r="AE42" s="392">
        <f t="shared" si="3"/>
        <v>275</v>
      </c>
      <c r="AF42" s="393">
        <v>1</v>
      </c>
      <c r="AG42" s="419">
        <v>0</v>
      </c>
      <c r="AH42" s="369">
        <f t="shared" si="9"/>
        <v>0</v>
      </c>
      <c r="AI42" s="370">
        <f t="shared" si="4"/>
        <v>1</v>
      </c>
      <c r="AJ42" s="394">
        <f t="shared" si="5"/>
        <v>0</v>
      </c>
      <c r="AK42" s="419">
        <f t="shared" si="6"/>
        <v>0</v>
      </c>
      <c r="AL42" s="392">
        <f t="shared" si="7"/>
        <v>275</v>
      </c>
      <c r="AM42" s="395">
        <f t="shared" si="8"/>
        <v>275</v>
      </c>
      <c r="AN42" s="371" t="s">
        <v>375</v>
      </c>
      <c r="AO42" s="372"/>
    </row>
    <row r="43" spans="1:45" s="5" customFormat="1" ht="37.5" customHeight="1" thickBot="1">
      <c r="A43" s="5">
        <v>41</v>
      </c>
      <c r="B43" s="271">
        <f t="shared" si="0"/>
        <v>41</v>
      </c>
      <c r="C43" s="198" t="s">
        <v>222</v>
      </c>
      <c r="D43" s="145" t="s">
        <v>128</v>
      </c>
      <c r="E43" s="146" t="s">
        <v>224</v>
      </c>
      <c r="F43" s="147">
        <v>53049</v>
      </c>
      <c r="G43" s="148">
        <v>220.6</v>
      </c>
      <c r="H43" s="148">
        <v>48</v>
      </c>
      <c r="I43" s="199">
        <v>7.6</v>
      </c>
      <c r="J43" s="693">
        <v>6</v>
      </c>
      <c r="K43" s="609">
        <v>979</v>
      </c>
      <c r="L43" s="201">
        <v>42855</v>
      </c>
      <c r="M43" s="202">
        <v>0.375</v>
      </c>
      <c r="N43" s="201">
        <v>42855</v>
      </c>
      <c r="O43" s="202">
        <v>0.79166666666666663</v>
      </c>
      <c r="P43" s="291">
        <f t="shared" si="1"/>
        <v>0.41666666666666663</v>
      </c>
      <c r="Q43" s="703" t="s">
        <v>482</v>
      </c>
      <c r="R43" s="146" t="s">
        <v>225</v>
      </c>
      <c r="S43" s="146" t="s">
        <v>166</v>
      </c>
      <c r="T43" s="203" t="s">
        <v>226</v>
      </c>
      <c r="U43" s="154" t="s">
        <v>227</v>
      </c>
      <c r="V43" s="154" t="s">
        <v>228</v>
      </c>
      <c r="W43" s="155" t="s">
        <v>333</v>
      </c>
      <c r="X43" s="495" t="s">
        <v>415</v>
      </c>
      <c r="Y43" s="507"/>
      <c r="AA43" s="1007" t="s">
        <v>181</v>
      </c>
      <c r="AB43" s="1008"/>
      <c r="AC43" s="1008"/>
      <c r="AD43" s="624">
        <f t="shared" ref="AD43:AL43" si="11">SUM(AD12:AD42)</f>
        <v>64</v>
      </c>
      <c r="AE43" s="373">
        <f t="shared" si="11"/>
        <v>126376</v>
      </c>
      <c r="AF43" s="622">
        <f t="shared" si="11"/>
        <v>64</v>
      </c>
      <c r="AG43" s="420">
        <f t="shared" si="11"/>
        <v>99</v>
      </c>
      <c r="AH43" s="374">
        <f t="shared" si="11"/>
        <v>-99</v>
      </c>
      <c r="AI43" s="375">
        <f>SUM(AI12:AI42)</f>
        <v>64</v>
      </c>
      <c r="AJ43" s="376">
        <f t="shared" si="11"/>
        <v>-297709</v>
      </c>
      <c r="AK43" s="420">
        <f t="shared" si="11"/>
        <v>297709</v>
      </c>
      <c r="AL43" s="373">
        <f t="shared" si="11"/>
        <v>126376</v>
      </c>
      <c r="AM43" s="377">
        <f>SUM(AM12:AM42)</f>
        <v>126376</v>
      </c>
      <c r="AN43" s="378"/>
      <c r="AO43" s="379"/>
    </row>
    <row r="44" spans="1:45" s="5" customFormat="1" ht="37.5" customHeight="1">
      <c r="A44" s="5">
        <v>42</v>
      </c>
      <c r="B44" s="628">
        <f t="shared" si="0"/>
        <v>42</v>
      </c>
      <c r="C44" s="629" t="s">
        <v>24</v>
      </c>
      <c r="D44" s="630" t="s">
        <v>25</v>
      </c>
      <c r="E44" s="631" t="s">
        <v>26</v>
      </c>
      <c r="F44" s="632">
        <v>72458</v>
      </c>
      <c r="G44" s="633">
        <v>248.52</v>
      </c>
      <c r="H44" s="634">
        <v>53.88</v>
      </c>
      <c r="I44" s="635">
        <v>8.2100000000000009</v>
      </c>
      <c r="J44" s="700">
        <v>6</v>
      </c>
      <c r="K44" s="636">
        <v>20</v>
      </c>
      <c r="L44" s="637">
        <v>42855</v>
      </c>
      <c r="M44" s="638">
        <v>0.375</v>
      </c>
      <c r="N44" s="637">
        <v>42855</v>
      </c>
      <c r="O44" s="638">
        <v>0.79166666666666663</v>
      </c>
      <c r="P44" s="664">
        <f t="shared" si="1"/>
        <v>0.41666666666666663</v>
      </c>
      <c r="Q44" s="708" t="s">
        <v>482</v>
      </c>
      <c r="R44" s="631" t="s">
        <v>452</v>
      </c>
      <c r="S44" s="631" t="s">
        <v>274</v>
      </c>
      <c r="T44" s="631" t="s">
        <v>38</v>
      </c>
      <c r="U44" s="639" t="s">
        <v>30</v>
      </c>
      <c r="V44" s="639" t="s">
        <v>31</v>
      </c>
      <c r="W44" s="640" t="s">
        <v>76</v>
      </c>
      <c r="X44" s="514" t="s">
        <v>221</v>
      </c>
      <c r="Y44" s="641"/>
      <c r="AK44" s="620" t="s">
        <v>446</v>
      </c>
      <c r="AL44" s="621">
        <v>105141</v>
      </c>
    </row>
    <row r="45" spans="1:45" s="5" customFormat="1" ht="37.5" customHeight="1">
      <c r="A45" s="5">
        <v>43</v>
      </c>
      <c r="B45" s="269">
        <f t="shared" si="0"/>
        <v>43</v>
      </c>
      <c r="C45" s="260" t="s">
        <v>120</v>
      </c>
      <c r="D45" s="215" t="s">
        <v>89</v>
      </c>
      <c r="E45" s="221" t="s">
        <v>90</v>
      </c>
      <c r="F45" s="216">
        <v>115875</v>
      </c>
      <c r="G45" s="235">
        <v>290</v>
      </c>
      <c r="H45" s="217">
        <v>54</v>
      </c>
      <c r="I45" s="218">
        <v>8.5</v>
      </c>
      <c r="J45" s="700">
        <v>8</v>
      </c>
      <c r="K45" s="608">
        <v>2560</v>
      </c>
      <c r="L45" s="261">
        <v>42858</v>
      </c>
      <c r="M45" s="262">
        <v>0.58333333333333337</v>
      </c>
      <c r="N45" s="261">
        <v>42858</v>
      </c>
      <c r="O45" s="265">
        <v>0.83333333333333337</v>
      </c>
      <c r="P45" s="220">
        <f t="shared" si="1"/>
        <v>0.25</v>
      </c>
      <c r="Q45" s="708" t="s">
        <v>478</v>
      </c>
      <c r="R45" s="221" t="s">
        <v>145</v>
      </c>
      <c r="S45" s="221" t="s">
        <v>258</v>
      </c>
      <c r="T45" s="214" t="s">
        <v>108</v>
      </c>
      <c r="U45" s="219" t="s">
        <v>94</v>
      </c>
      <c r="V45" s="219" t="s">
        <v>189</v>
      </c>
      <c r="W45" s="222" t="s">
        <v>190</v>
      </c>
      <c r="X45" s="483" t="s">
        <v>403</v>
      </c>
      <c r="Y45" s="618"/>
      <c r="AG45" s="5">
        <v>108</v>
      </c>
      <c r="AH45" s="423">
        <f>+AG45-AF43</f>
        <v>44</v>
      </c>
    </row>
    <row r="46" spans="1:45" s="5" customFormat="1" ht="37.5" customHeight="1">
      <c r="A46" s="5">
        <v>44</v>
      </c>
      <c r="B46" s="271">
        <f t="shared" si="0"/>
        <v>44</v>
      </c>
      <c r="C46" s="198" t="s">
        <v>222</v>
      </c>
      <c r="D46" s="145" t="s">
        <v>128</v>
      </c>
      <c r="E46" s="146" t="s">
        <v>224</v>
      </c>
      <c r="F46" s="147">
        <v>53049</v>
      </c>
      <c r="G46" s="148">
        <v>220.6</v>
      </c>
      <c r="H46" s="148">
        <v>48</v>
      </c>
      <c r="I46" s="199">
        <v>7.6</v>
      </c>
      <c r="J46" s="693">
        <v>6</v>
      </c>
      <c r="K46" s="609">
        <v>1177</v>
      </c>
      <c r="L46" s="152">
        <v>42860</v>
      </c>
      <c r="M46" s="202">
        <v>0.375</v>
      </c>
      <c r="N46" s="201">
        <v>42860</v>
      </c>
      <c r="O46" s="202">
        <v>0.79166666666666663</v>
      </c>
      <c r="P46" s="291">
        <f t="shared" ref="P46" si="12">+O46-M46</f>
        <v>0.41666666666666663</v>
      </c>
      <c r="Q46" s="703" t="s">
        <v>482</v>
      </c>
      <c r="R46" s="143" t="s">
        <v>225</v>
      </c>
      <c r="S46" s="143" t="s">
        <v>166</v>
      </c>
      <c r="T46" s="203" t="s">
        <v>226</v>
      </c>
      <c r="U46" s="154" t="s">
        <v>227</v>
      </c>
      <c r="V46" s="154" t="s">
        <v>228</v>
      </c>
      <c r="W46" s="155" t="s">
        <v>333</v>
      </c>
      <c r="X46" s="507" t="s">
        <v>415</v>
      </c>
      <c r="Y46" s="507"/>
    </row>
    <row r="47" spans="1:45" s="5" customFormat="1" ht="37.5" customHeight="1">
      <c r="A47" s="5">
        <v>45</v>
      </c>
      <c r="B47" s="271">
        <f t="shared" si="0"/>
        <v>45</v>
      </c>
      <c r="C47" s="197" t="s">
        <v>24</v>
      </c>
      <c r="D47" s="173" t="s">
        <v>25</v>
      </c>
      <c r="E47" s="143" t="s">
        <v>26</v>
      </c>
      <c r="F47" s="147">
        <v>72458</v>
      </c>
      <c r="G47" s="148">
        <v>248.52</v>
      </c>
      <c r="H47" s="149">
        <v>53.88</v>
      </c>
      <c r="I47" s="150">
        <v>8.2100000000000009</v>
      </c>
      <c r="J47" s="691">
        <v>4</v>
      </c>
      <c r="K47" s="564">
        <v>1428</v>
      </c>
      <c r="L47" s="152">
        <v>42860</v>
      </c>
      <c r="M47" s="176">
        <v>0.375</v>
      </c>
      <c r="N47" s="152">
        <v>42860</v>
      </c>
      <c r="O47" s="176">
        <v>0.79166666666666663</v>
      </c>
      <c r="P47" s="291">
        <f>+O47-M47</f>
        <v>0.41666666666666663</v>
      </c>
      <c r="Q47" s="701" t="s">
        <v>482</v>
      </c>
      <c r="R47" s="143" t="s">
        <v>454</v>
      </c>
      <c r="S47" s="143" t="s">
        <v>455</v>
      </c>
      <c r="T47" s="143" t="s">
        <v>52</v>
      </c>
      <c r="U47" s="154" t="s">
        <v>30</v>
      </c>
      <c r="V47" s="154" t="s">
        <v>231</v>
      </c>
      <c r="W47" s="155" t="s">
        <v>232</v>
      </c>
      <c r="X47" s="495" t="s">
        <v>221</v>
      </c>
      <c r="Y47" s="507"/>
      <c r="AA47" s="34" t="s">
        <v>194</v>
      </c>
      <c r="AB47" s="34" t="s">
        <v>195</v>
      </c>
      <c r="AH47" s="423">
        <f>+AH43-AH45</f>
        <v>-143</v>
      </c>
    </row>
    <row r="48" spans="1:45" s="5" customFormat="1" ht="37.5" customHeight="1">
      <c r="A48" s="5">
        <v>46</v>
      </c>
      <c r="B48" s="271">
        <f t="shared" si="0"/>
        <v>46</v>
      </c>
      <c r="C48" s="198" t="s">
        <v>222</v>
      </c>
      <c r="D48" s="145" t="s">
        <v>128</v>
      </c>
      <c r="E48" s="146" t="s">
        <v>224</v>
      </c>
      <c r="F48" s="147">
        <v>53049</v>
      </c>
      <c r="G48" s="148">
        <v>220.6</v>
      </c>
      <c r="H48" s="148">
        <v>48</v>
      </c>
      <c r="I48" s="199">
        <v>7.6</v>
      </c>
      <c r="J48" s="693">
        <v>6</v>
      </c>
      <c r="K48" s="609">
        <v>728</v>
      </c>
      <c r="L48" s="201">
        <v>42865</v>
      </c>
      <c r="M48" s="202">
        <v>0.375</v>
      </c>
      <c r="N48" s="201">
        <v>42865</v>
      </c>
      <c r="O48" s="202">
        <v>0.79166666666666663</v>
      </c>
      <c r="P48" s="291">
        <f t="shared" ref="P48:P66" si="13">+O48-M48</f>
        <v>0.41666666666666663</v>
      </c>
      <c r="Q48" s="703" t="s">
        <v>482</v>
      </c>
      <c r="R48" s="143" t="s">
        <v>220</v>
      </c>
      <c r="S48" s="143" t="s">
        <v>161</v>
      </c>
      <c r="T48" s="203" t="s">
        <v>226</v>
      </c>
      <c r="U48" s="154" t="s">
        <v>227</v>
      </c>
      <c r="V48" s="154" t="s">
        <v>228</v>
      </c>
      <c r="W48" s="155" t="s">
        <v>232</v>
      </c>
      <c r="X48" s="507" t="s">
        <v>415</v>
      </c>
      <c r="Y48" s="507"/>
      <c r="AA48" s="35">
        <v>42736</v>
      </c>
      <c r="AB48" s="34">
        <f t="shared" ref="AB48:AB59" si="14">SUMPRODUCT((TEXT($L$3:$L$66,"yymm")=TEXT(AA48,"yymm"))*1)</f>
        <v>9</v>
      </c>
    </row>
    <row r="49" spans="1:28" s="5" customFormat="1" ht="37.5" customHeight="1">
      <c r="A49" s="5">
        <v>47</v>
      </c>
      <c r="B49" s="271">
        <f t="shared" si="0"/>
        <v>47</v>
      </c>
      <c r="C49" s="172" t="s">
        <v>120</v>
      </c>
      <c r="D49" s="173" t="s">
        <v>89</v>
      </c>
      <c r="E49" s="143" t="s">
        <v>90</v>
      </c>
      <c r="F49" s="147">
        <v>115875</v>
      </c>
      <c r="G49" s="149">
        <v>290</v>
      </c>
      <c r="H49" s="149">
        <v>54</v>
      </c>
      <c r="I49" s="150">
        <v>8.5</v>
      </c>
      <c r="J49" s="691">
        <v>8</v>
      </c>
      <c r="K49" s="564">
        <v>2775</v>
      </c>
      <c r="L49" s="174">
        <v>42865</v>
      </c>
      <c r="M49" s="175">
        <v>0.29166666666666669</v>
      </c>
      <c r="N49" s="174">
        <v>42865</v>
      </c>
      <c r="O49" s="189">
        <v>0.66666666666666663</v>
      </c>
      <c r="P49" s="291">
        <f t="shared" si="13"/>
        <v>0.37499999999999994</v>
      </c>
      <c r="Q49" s="701" t="s">
        <v>483</v>
      </c>
      <c r="R49" s="190" t="s">
        <v>136</v>
      </c>
      <c r="S49" s="190" t="s">
        <v>144</v>
      </c>
      <c r="T49" s="143" t="s">
        <v>108</v>
      </c>
      <c r="U49" s="154" t="s">
        <v>94</v>
      </c>
      <c r="V49" s="154" t="s">
        <v>189</v>
      </c>
      <c r="W49" s="155" t="s">
        <v>33</v>
      </c>
      <c r="X49" s="512" t="s">
        <v>403</v>
      </c>
      <c r="Y49" s="508"/>
      <c r="AA49" s="35">
        <v>42767</v>
      </c>
      <c r="AB49" s="34">
        <f t="shared" si="14"/>
        <v>11</v>
      </c>
    </row>
    <row r="50" spans="1:28" s="5" customFormat="1" ht="37.5" customHeight="1">
      <c r="A50" s="5">
        <v>48</v>
      </c>
      <c r="B50" s="267">
        <f t="shared" si="0"/>
        <v>48</v>
      </c>
      <c r="C50" s="93" t="s">
        <v>168</v>
      </c>
      <c r="D50" s="69" t="s">
        <v>246</v>
      </c>
      <c r="E50" s="79" t="s">
        <v>37</v>
      </c>
      <c r="F50" s="70">
        <v>6752</v>
      </c>
      <c r="G50" s="72">
        <v>111.5</v>
      </c>
      <c r="H50" s="72">
        <v>47</v>
      </c>
      <c r="I50" s="73">
        <v>4.8</v>
      </c>
      <c r="J50" s="691">
        <v>15</v>
      </c>
      <c r="K50" s="563">
        <v>142</v>
      </c>
      <c r="L50" s="97">
        <v>42867</v>
      </c>
      <c r="M50" s="98"/>
      <c r="N50" s="97">
        <v>42867</v>
      </c>
      <c r="O50" s="99"/>
      <c r="P50" s="78">
        <f t="shared" si="13"/>
        <v>0</v>
      </c>
      <c r="Q50" s="701"/>
      <c r="R50" s="95" t="s">
        <v>456</v>
      </c>
      <c r="S50" s="95" t="s">
        <v>457</v>
      </c>
      <c r="T50" s="76" t="s">
        <v>226</v>
      </c>
      <c r="U50" s="77" t="s">
        <v>227</v>
      </c>
      <c r="V50" s="77" t="s">
        <v>228</v>
      </c>
      <c r="W50" s="81" t="s">
        <v>190</v>
      </c>
      <c r="X50" s="481" t="s">
        <v>403</v>
      </c>
      <c r="Y50" s="500"/>
      <c r="AA50" s="35">
        <v>42795</v>
      </c>
      <c r="AB50" s="34">
        <f t="shared" si="14"/>
        <v>9</v>
      </c>
    </row>
    <row r="51" spans="1:28" s="5" customFormat="1" ht="37.5" customHeight="1">
      <c r="A51" s="5">
        <v>49</v>
      </c>
      <c r="B51" s="267">
        <f t="shared" si="0"/>
        <v>49</v>
      </c>
      <c r="C51" s="93" t="s">
        <v>249</v>
      </c>
      <c r="D51" s="69" t="s">
        <v>128</v>
      </c>
      <c r="E51" s="67" t="s">
        <v>224</v>
      </c>
      <c r="F51" s="70">
        <v>75166</v>
      </c>
      <c r="G51" s="72">
        <v>252.9</v>
      </c>
      <c r="H51" s="72">
        <v>48.7</v>
      </c>
      <c r="I51" s="73">
        <v>8</v>
      </c>
      <c r="J51" s="691">
        <v>6</v>
      </c>
      <c r="K51" s="563">
        <v>1797</v>
      </c>
      <c r="L51" s="86">
        <v>42868</v>
      </c>
      <c r="M51" s="98">
        <v>0.375</v>
      </c>
      <c r="N51" s="86">
        <v>42868</v>
      </c>
      <c r="O51" s="98">
        <v>0.70833333333333337</v>
      </c>
      <c r="P51" s="78">
        <f t="shared" si="13"/>
        <v>0.33333333333333337</v>
      </c>
      <c r="Q51" s="701" t="s">
        <v>484</v>
      </c>
      <c r="R51" s="67" t="s">
        <v>285</v>
      </c>
      <c r="S51" s="67" t="s">
        <v>250</v>
      </c>
      <c r="T51" s="67" t="s">
        <v>226</v>
      </c>
      <c r="U51" s="77" t="s">
        <v>227</v>
      </c>
      <c r="V51" s="77" t="s">
        <v>228</v>
      </c>
      <c r="W51" s="81" t="s">
        <v>232</v>
      </c>
      <c r="X51" s="481" t="s">
        <v>221</v>
      </c>
      <c r="Y51" s="500"/>
      <c r="AA51" s="35">
        <v>42826</v>
      </c>
      <c r="AB51" s="34">
        <f t="shared" si="14"/>
        <v>13</v>
      </c>
    </row>
    <row r="52" spans="1:28" s="5" customFormat="1" ht="37.5" customHeight="1">
      <c r="A52" s="5">
        <v>50</v>
      </c>
      <c r="B52" s="271">
        <f t="shared" si="0"/>
        <v>50</v>
      </c>
      <c r="C52" s="204" t="s">
        <v>139</v>
      </c>
      <c r="D52" s="145" t="s">
        <v>252</v>
      </c>
      <c r="E52" s="146" t="s">
        <v>253</v>
      </c>
      <c r="F52" s="147">
        <v>10944</v>
      </c>
      <c r="G52" s="148">
        <v>142.1</v>
      </c>
      <c r="H52" s="205">
        <v>29</v>
      </c>
      <c r="I52" s="206">
        <v>4.74</v>
      </c>
      <c r="J52" s="692">
        <v>10</v>
      </c>
      <c r="K52" s="610">
        <v>234</v>
      </c>
      <c r="L52" s="201">
        <v>42870</v>
      </c>
      <c r="M52" s="202">
        <v>0.29166666666666669</v>
      </c>
      <c r="N52" s="201">
        <v>42870</v>
      </c>
      <c r="O52" s="175">
        <v>0.58333333333333337</v>
      </c>
      <c r="P52" s="293">
        <f t="shared" si="13"/>
        <v>0.29166666666666669</v>
      </c>
      <c r="Q52" s="707" t="s">
        <v>476</v>
      </c>
      <c r="R52" s="207" t="s">
        <v>457</v>
      </c>
      <c r="S52" s="207" t="s">
        <v>268</v>
      </c>
      <c r="T52" s="143" t="s">
        <v>254</v>
      </c>
      <c r="U52" s="154" t="s">
        <v>407</v>
      </c>
      <c r="V52" s="154" t="s">
        <v>173</v>
      </c>
      <c r="W52" s="155" t="s">
        <v>369</v>
      </c>
      <c r="X52" s="495"/>
      <c r="Y52" s="507"/>
      <c r="AA52" s="35">
        <v>42856</v>
      </c>
      <c r="AB52" s="34">
        <f t="shared" si="14"/>
        <v>15</v>
      </c>
    </row>
    <row r="53" spans="1:28" s="5" customFormat="1" ht="37.5" customHeight="1">
      <c r="A53" s="5">
        <v>51</v>
      </c>
      <c r="B53" s="271">
        <f t="shared" si="0"/>
        <v>51</v>
      </c>
      <c r="C53" s="198" t="s">
        <v>222</v>
      </c>
      <c r="D53" s="145" t="s">
        <v>128</v>
      </c>
      <c r="E53" s="146" t="s">
        <v>224</v>
      </c>
      <c r="F53" s="147">
        <v>53049</v>
      </c>
      <c r="G53" s="148">
        <v>220.6</v>
      </c>
      <c r="H53" s="148">
        <v>48</v>
      </c>
      <c r="I53" s="199">
        <v>7.6</v>
      </c>
      <c r="J53" s="693">
        <v>6</v>
      </c>
      <c r="K53" s="609">
        <v>828</v>
      </c>
      <c r="L53" s="201">
        <v>42870</v>
      </c>
      <c r="M53" s="202">
        <v>0.375</v>
      </c>
      <c r="N53" s="201">
        <v>42870</v>
      </c>
      <c r="O53" s="202">
        <v>0.79166666666666663</v>
      </c>
      <c r="P53" s="291">
        <f t="shared" si="13"/>
        <v>0.41666666666666663</v>
      </c>
      <c r="Q53" s="703" t="s">
        <v>482</v>
      </c>
      <c r="R53" s="143" t="s">
        <v>225</v>
      </c>
      <c r="S53" s="143" t="s">
        <v>185</v>
      </c>
      <c r="T53" s="203" t="s">
        <v>226</v>
      </c>
      <c r="U53" s="154" t="s">
        <v>227</v>
      </c>
      <c r="V53" s="154" t="s">
        <v>228</v>
      </c>
      <c r="W53" s="155" t="s">
        <v>232</v>
      </c>
      <c r="X53" s="507" t="s">
        <v>415</v>
      </c>
      <c r="Y53" s="507"/>
      <c r="AA53" s="35">
        <v>42887</v>
      </c>
      <c r="AB53" s="34">
        <f t="shared" si="14"/>
        <v>7</v>
      </c>
    </row>
    <row r="54" spans="1:28" s="5" customFormat="1" ht="37.5" customHeight="1">
      <c r="A54" s="5">
        <v>52</v>
      </c>
      <c r="B54" s="267">
        <f t="shared" si="0"/>
        <v>52</v>
      </c>
      <c r="C54" s="93" t="s">
        <v>249</v>
      </c>
      <c r="D54" s="69" t="s">
        <v>128</v>
      </c>
      <c r="E54" s="67" t="s">
        <v>224</v>
      </c>
      <c r="F54" s="70">
        <v>75166</v>
      </c>
      <c r="G54" s="72">
        <v>252.9</v>
      </c>
      <c r="H54" s="72">
        <v>48.7</v>
      </c>
      <c r="I54" s="73">
        <v>8</v>
      </c>
      <c r="J54" s="691">
        <v>6</v>
      </c>
      <c r="K54" s="563">
        <v>457</v>
      </c>
      <c r="L54" s="86">
        <v>42873</v>
      </c>
      <c r="M54" s="98">
        <v>0.33333333333333331</v>
      </c>
      <c r="N54" s="86">
        <v>42873</v>
      </c>
      <c r="O54" s="98">
        <v>0.66666666666666663</v>
      </c>
      <c r="P54" s="78">
        <f t="shared" si="13"/>
        <v>0.33333333333333331</v>
      </c>
      <c r="Q54" s="701" t="s">
        <v>482</v>
      </c>
      <c r="R54" s="67" t="s">
        <v>257</v>
      </c>
      <c r="S54" s="67" t="s">
        <v>250</v>
      </c>
      <c r="T54" s="67" t="s">
        <v>226</v>
      </c>
      <c r="U54" s="77" t="s">
        <v>227</v>
      </c>
      <c r="V54" s="77" t="s">
        <v>228</v>
      </c>
      <c r="W54" s="81" t="s">
        <v>232</v>
      </c>
      <c r="X54" s="481" t="s">
        <v>221</v>
      </c>
      <c r="Y54" s="500"/>
      <c r="AA54" s="35">
        <v>42917</v>
      </c>
      <c r="AB54" s="34">
        <f t="shared" si="14"/>
        <v>0</v>
      </c>
    </row>
    <row r="55" spans="1:28" s="5" customFormat="1" ht="37.5" customHeight="1">
      <c r="A55" s="5">
        <v>53</v>
      </c>
      <c r="B55" s="267">
        <f t="shared" ref="B55:B66" si="15">ROW()-2</f>
        <v>53</v>
      </c>
      <c r="C55" s="88" t="s">
        <v>222</v>
      </c>
      <c r="D55" s="83" t="s">
        <v>128</v>
      </c>
      <c r="E55" s="79" t="s">
        <v>224</v>
      </c>
      <c r="F55" s="70">
        <v>53049</v>
      </c>
      <c r="G55" s="71">
        <v>220.6</v>
      </c>
      <c r="H55" s="71">
        <v>48</v>
      </c>
      <c r="I55" s="89">
        <v>7.6</v>
      </c>
      <c r="J55" s="693">
        <v>6</v>
      </c>
      <c r="K55" s="611">
        <v>642</v>
      </c>
      <c r="L55" s="90">
        <v>42875</v>
      </c>
      <c r="M55" s="91">
        <v>0.375</v>
      </c>
      <c r="N55" s="90">
        <v>42875</v>
      </c>
      <c r="O55" s="91">
        <v>0.79166666666666663</v>
      </c>
      <c r="P55" s="78">
        <f t="shared" si="13"/>
        <v>0.41666666666666663</v>
      </c>
      <c r="Q55" s="703" t="s">
        <v>482</v>
      </c>
      <c r="R55" s="67" t="s">
        <v>268</v>
      </c>
      <c r="S55" s="67" t="s">
        <v>185</v>
      </c>
      <c r="T55" s="76" t="s">
        <v>226</v>
      </c>
      <c r="U55" s="77" t="s">
        <v>227</v>
      </c>
      <c r="V55" s="77" t="s">
        <v>228</v>
      </c>
      <c r="W55" s="81" t="s">
        <v>232</v>
      </c>
      <c r="X55" s="481" t="s">
        <v>416</v>
      </c>
      <c r="Y55" s="500"/>
      <c r="AA55" s="35">
        <v>42948</v>
      </c>
      <c r="AB55" s="34">
        <f t="shared" si="14"/>
        <v>0</v>
      </c>
    </row>
    <row r="56" spans="1:28" s="5" customFormat="1" ht="37.5" customHeight="1">
      <c r="A56" s="5">
        <v>54</v>
      </c>
      <c r="B56" s="267">
        <f t="shared" si="15"/>
        <v>54</v>
      </c>
      <c r="C56" s="213" t="s">
        <v>120</v>
      </c>
      <c r="D56" s="69" t="s">
        <v>89</v>
      </c>
      <c r="E56" s="67" t="s">
        <v>90</v>
      </c>
      <c r="F56" s="70">
        <v>115875</v>
      </c>
      <c r="G56" s="71">
        <v>290</v>
      </c>
      <c r="H56" s="72">
        <v>54</v>
      </c>
      <c r="I56" s="73">
        <v>8.5</v>
      </c>
      <c r="J56" s="691">
        <v>8</v>
      </c>
      <c r="K56" s="563">
        <v>2802</v>
      </c>
      <c r="L56" s="97">
        <v>42877</v>
      </c>
      <c r="M56" s="98">
        <v>0.58333333333333337</v>
      </c>
      <c r="N56" s="97">
        <v>42877</v>
      </c>
      <c r="O56" s="98">
        <v>0.83333333333333337</v>
      </c>
      <c r="P56" s="96">
        <f t="shared" si="13"/>
        <v>0.25</v>
      </c>
      <c r="Q56" s="701" t="s">
        <v>479</v>
      </c>
      <c r="R56" s="67" t="s">
        <v>274</v>
      </c>
      <c r="S56" s="67" t="s">
        <v>136</v>
      </c>
      <c r="T56" s="67" t="s">
        <v>108</v>
      </c>
      <c r="U56" s="77" t="s">
        <v>94</v>
      </c>
      <c r="V56" s="77" t="s">
        <v>277</v>
      </c>
      <c r="W56" s="81" t="s">
        <v>190</v>
      </c>
      <c r="X56" s="481" t="s">
        <v>403</v>
      </c>
      <c r="Y56" s="500"/>
      <c r="AA56" s="35">
        <v>42979</v>
      </c>
      <c r="AB56" s="34">
        <f t="shared" si="14"/>
        <v>0</v>
      </c>
    </row>
    <row r="57" spans="1:28" s="5" customFormat="1" ht="37.5" customHeight="1">
      <c r="A57" s="5">
        <v>55</v>
      </c>
      <c r="B57" s="271">
        <f t="shared" si="15"/>
        <v>55</v>
      </c>
      <c r="C57" s="198" t="s">
        <v>222</v>
      </c>
      <c r="D57" s="145" t="s">
        <v>128</v>
      </c>
      <c r="E57" s="146" t="s">
        <v>224</v>
      </c>
      <c r="F57" s="147">
        <v>53049</v>
      </c>
      <c r="G57" s="148">
        <v>220.6</v>
      </c>
      <c r="H57" s="148">
        <v>48</v>
      </c>
      <c r="I57" s="199">
        <v>7.6</v>
      </c>
      <c r="J57" s="693">
        <v>6</v>
      </c>
      <c r="K57" s="609">
        <v>722</v>
      </c>
      <c r="L57" s="201">
        <v>42880</v>
      </c>
      <c r="M57" s="202">
        <v>0.375</v>
      </c>
      <c r="N57" s="201">
        <v>42880</v>
      </c>
      <c r="O57" s="202">
        <v>0.79166666666666663</v>
      </c>
      <c r="P57" s="291">
        <f t="shared" si="13"/>
        <v>0.41666666666666663</v>
      </c>
      <c r="Q57" s="703" t="s">
        <v>482</v>
      </c>
      <c r="R57" s="143" t="s">
        <v>268</v>
      </c>
      <c r="S57" s="207" t="s">
        <v>166</v>
      </c>
      <c r="T57" s="203" t="s">
        <v>226</v>
      </c>
      <c r="U57" s="154" t="s">
        <v>227</v>
      </c>
      <c r="V57" s="154" t="s">
        <v>228</v>
      </c>
      <c r="W57" s="155" t="s">
        <v>333</v>
      </c>
      <c r="X57" s="507" t="s">
        <v>415</v>
      </c>
      <c r="Y57" s="507"/>
      <c r="AA57" s="35">
        <v>43009</v>
      </c>
      <c r="AB57" s="34">
        <f t="shared" si="14"/>
        <v>0</v>
      </c>
    </row>
    <row r="58" spans="1:28" s="5" customFormat="1" ht="37.5" customHeight="1">
      <c r="A58" s="5">
        <v>56</v>
      </c>
      <c r="B58" s="271">
        <f t="shared" si="15"/>
        <v>56</v>
      </c>
      <c r="C58" s="172" t="s">
        <v>249</v>
      </c>
      <c r="D58" s="173" t="s">
        <v>128</v>
      </c>
      <c r="E58" s="143" t="s">
        <v>224</v>
      </c>
      <c r="F58" s="147">
        <v>75166</v>
      </c>
      <c r="G58" s="149">
        <v>252.9</v>
      </c>
      <c r="H58" s="149">
        <v>48.7</v>
      </c>
      <c r="I58" s="150">
        <v>8</v>
      </c>
      <c r="J58" s="691">
        <v>6</v>
      </c>
      <c r="K58" s="564">
        <v>908</v>
      </c>
      <c r="L58" s="201">
        <v>42880</v>
      </c>
      <c r="M58" s="175">
        <v>0.375</v>
      </c>
      <c r="N58" s="201">
        <v>42880</v>
      </c>
      <c r="O58" s="175">
        <v>0.70833333333333337</v>
      </c>
      <c r="P58" s="291">
        <f t="shared" si="13"/>
        <v>0.33333333333333337</v>
      </c>
      <c r="Q58" s="701" t="s">
        <v>484</v>
      </c>
      <c r="R58" s="143" t="s">
        <v>285</v>
      </c>
      <c r="S58" s="143" t="s">
        <v>286</v>
      </c>
      <c r="T58" s="143" t="s">
        <v>226</v>
      </c>
      <c r="U58" s="154" t="s">
        <v>227</v>
      </c>
      <c r="V58" s="154" t="s">
        <v>228</v>
      </c>
      <c r="W58" s="155" t="s">
        <v>232</v>
      </c>
      <c r="X58" s="514" t="s">
        <v>221</v>
      </c>
      <c r="Y58" s="507"/>
      <c r="AA58" s="35">
        <v>43040</v>
      </c>
      <c r="AB58" s="34">
        <f t="shared" si="14"/>
        <v>0</v>
      </c>
    </row>
    <row r="59" spans="1:28" s="5" customFormat="1" ht="37.5" customHeight="1" thickBot="1">
      <c r="A59" s="5">
        <v>57</v>
      </c>
      <c r="B59" s="268">
        <f t="shared" si="15"/>
        <v>57</v>
      </c>
      <c r="C59" s="224" t="s">
        <v>249</v>
      </c>
      <c r="D59" s="225" t="s">
        <v>128</v>
      </c>
      <c r="E59" s="223" t="s">
        <v>224</v>
      </c>
      <c r="F59" s="226">
        <v>75166</v>
      </c>
      <c r="G59" s="227">
        <v>252.9</v>
      </c>
      <c r="H59" s="227">
        <v>48.7</v>
      </c>
      <c r="I59" s="228">
        <v>8</v>
      </c>
      <c r="J59" s="696">
        <v>6</v>
      </c>
      <c r="K59" s="612">
        <v>926</v>
      </c>
      <c r="L59" s="240">
        <v>42884</v>
      </c>
      <c r="M59" s="230">
        <v>0.33333333333333331</v>
      </c>
      <c r="N59" s="240">
        <v>42884</v>
      </c>
      <c r="O59" s="230">
        <v>0.66666666666666663</v>
      </c>
      <c r="P59" s="232">
        <f t="shared" si="13"/>
        <v>0.33333333333333331</v>
      </c>
      <c r="Q59" s="709" t="s">
        <v>482</v>
      </c>
      <c r="R59" s="223" t="s">
        <v>268</v>
      </c>
      <c r="S59" s="223" t="s">
        <v>286</v>
      </c>
      <c r="T59" s="223" t="s">
        <v>226</v>
      </c>
      <c r="U59" s="231" t="s">
        <v>227</v>
      </c>
      <c r="V59" s="231" t="s">
        <v>228</v>
      </c>
      <c r="W59" s="234" t="s">
        <v>232</v>
      </c>
      <c r="X59" s="482" t="s">
        <v>221</v>
      </c>
      <c r="Y59" s="615"/>
      <c r="AA59" s="35">
        <v>43070</v>
      </c>
      <c r="AB59" s="34">
        <f t="shared" si="14"/>
        <v>0</v>
      </c>
    </row>
    <row r="60" spans="1:28" s="5" customFormat="1" ht="37.5" customHeight="1">
      <c r="A60" s="5">
        <v>58</v>
      </c>
      <c r="B60" s="269">
        <f t="shared" si="15"/>
        <v>58</v>
      </c>
      <c r="C60" s="260" t="s">
        <v>222</v>
      </c>
      <c r="D60" s="215" t="s">
        <v>128</v>
      </c>
      <c r="E60" s="221" t="s">
        <v>224</v>
      </c>
      <c r="F60" s="216">
        <v>53049</v>
      </c>
      <c r="G60" s="235">
        <v>220.6</v>
      </c>
      <c r="H60" s="217">
        <v>48</v>
      </c>
      <c r="I60" s="218">
        <v>7.6</v>
      </c>
      <c r="J60" s="700">
        <v>8</v>
      </c>
      <c r="K60" s="608">
        <v>1115</v>
      </c>
      <c r="L60" s="261">
        <v>42887</v>
      </c>
      <c r="M60" s="262">
        <v>0.54166666666666663</v>
      </c>
      <c r="N60" s="261">
        <v>42887</v>
      </c>
      <c r="O60" s="262">
        <v>0.875</v>
      </c>
      <c r="P60" s="220">
        <f t="shared" si="13"/>
        <v>0.33333333333333337</v>
      </c>
      <c r="Q60" s="708" t="s">
        <v>482</v>
      </c>
      <c r="R60" s="263" t="s">
        <v>289</v>
      </c>
      <c r="S60" s="214" t="s">
        <v>185</v>
      </c>
      <c r="T60" s="214" t="s">
        <v>226</v>
      </c>
      <c r="U60" s="219" t="s">
        <v>290</v>
      </c>
      <c r="V60" s="219" t="s">
        <v>228</v>
      </c>
      <c r="W60" s="222" t="s">
        <v>232</v>
      </c>
      <c r="X60" s="481" t="s">
        <v>416</v>
      </c>
      <c r="Y60" s="618"/>
      <c r="AA60" s="34" t="s">
        <v>213</v>
      </c>
      <c r="AB60" s="34">
        <f>SUM(AB48:AB59)</f>
        <v>64</v>
      </c>
    </row>
    <row r="61" spans="1:28" s="5" customFormat="1" ht="37.5" customHeight="1">
      <c r="A61" s="5">
        <v>59</v>
      </c>
      <c r="B61" s="267">
        <f t="shared" si="15"/>
        <v>59</v>
      </c>
      <c r="C61" s="93" t="s">
        <v>249</v>
      </c>
      <c r="D61" s="69" t="s">
        <v>128</v>
      </c>
      <c r="E61" s="67" t="s">
        <v>224</v>
      </c>
      <c r="F61" s="70">
        <v>75166</v>
      </c>
      <c r="G61" s="72">
        <v>252.9</v>
      </c>
      <c r="H61" s="72">
        <v>48.7</v>
      </c>
      <c r="I61" s="73">
        <v>8</v>
      </c>
      <c r="J61" s="691">
        <v>6</v>
      </c>
      <c r="K61" s="563">
        <v>1099</v>
      </c>
      <c r="L61" s="86">
        <v>42889</v>
      </c>
      <c r="M61" s="98">
        <v>0.33333333333333331</v>
      </c>
      <c r="N61" s="86">
        <v>42889</v>
      </c>
      <c r="O61" s="98">
        <v>0.66666666666666663</v>
      </c>
      <c r="P61" s="78">
        <f t="shared" si="13"/>
        <v>0.33333333333333331</v>
      </c>
      <c r="Q61" s="701" t="s">
        <v>482</v>
      </c>
      <c r="R61" s="67" t="s">
        <v>268</v>
      </c>
      <c r="S61" s="67" t="s">
        <v>286</v>
      </c>
      <c r="T61" s="67" t="s">
        <v>226</v>
      </c>
      <c r="U61" s="77" t="s">
        <v>227</v>
      </c>
      <c r="V61" s="77" t="s">
        <v>228</v>
      </c>
      <c r="W61" s="81" t="s">
        <v>232</v>
      </c>
      <c r="X61" s="481" t="s">
        <v>221</v>
      </c>
      <c r="Y61" s="500"/>
    </row>
    <row r="62" spans="1:28" s="5" customFormat="1" ht="37.5" customHeight="1">
      <c r="A62" s="5">
        <v>60</v>
      </c>
      <c r="B62" s="267">
        <f t="shared" si="15"/>
        <v>60</v>
      </c>
      <c r="C62" s="88" t="s">
        <v>222</v>
      </c>
      <c r="D62" s="83" t="s">
        <v>128</v>
      </c>
      <c r="E62" s="79" t="s">
        <v>224</v>
      </c>
      <c r="F62" s="70">
        <v>53049</v>
      </c>
      <c r="G62" s="71">
        <v>220.6</v>
      </c>
      <c r="H62" s="71">
        <v>48</v>
      </c>
      <c r="I62" s="89">
        <v>7.6</v>
      </c>
      <c r="J62" s="693">
        <v>6</v>
      </c>
      <c r="K62" s="611">
        <v>636</v>
      </c>
      <c r="L62" s="90">
        <v>42892</v>
      </c>
      <c r="M62" s="91">
        <v>0.375</v>
      </c>
      <c r="N62" s="90">
        <v>42892</v>
      </c>
      <c r="O62" s="91">
        <v>0.79166666666666663</v>
      </c>
      <c r="P62" s="78">
        <f t="shared" si="13"/>
        <v>0.41666666666666663</v>
      </c>
      <c r="Q62" s="703" t="s">
        <v>482</v>
      </c>
      <c r="R62" s="67" t="s">
        <v>220</v>
      </c>
      <c r="S62" s="67" t="s">
        <v>161</v>
      </c>
      <c r="T62" s="76" t="s">
        <v>226</v>
      </c>
      <c r="U62" s="77" t="s">
        <v>227</v>
      </c>
      <c r="V62" s="77" t="s">
        <v>228</v>
      </c>
      <c r="W62" s="81" t="s">
        <v>232</v>
      </c>
      <c r="X62" s="481" t="s">
        <v>416</v>
      </c>
      <c r="Y62" s="500"/>
      <c r="AA62" s="34" t="s">
        <v>214</v>
      </c>
      <c r="AB62" s="34" t="s">
        <v>195</v>
      </c>
    </row>
    <row r="63" spans="1:28" s="5" customFormat="1" ht="37.5" customHeight="1">
      <c r="A63" s="5">
        <v>61</v>
      </c>
      <c r="B63" s="267">
        <f t="shared" si="15"/>
        <v>61</v>
      </c>
      <c r="C63" s="100" t="s">
        <v>222</v>
      </c>
      <c r="D63" s="83" t="s">
        <v>128</v>
      </c>
      <c r="E63" s="79" t="s">
        <v>224</v>
      </c>
      <c r="F63" s="70">
        <v>53049</v>
      </c>
      <c r="G63" s="71">
        <v>220.6</v>
      </c>
      <c r="H63" s="71">
        <v>48</v>
      </c>
      <c r="I63" s="89">
        <v>7.6</v>
      </c>
      <c r="J63" s="693">
        <v>6</v>
      </c>
      <c r="K63" s="611">
        <v>565</v>
      </c>
      <c r="L63" s="90">
        <v>42897</v>
      </c>
      <c r="M63" s="91">
        <v>0.375</v>
      </c>
      <c r="N63" s="90">
        <v>42897</v>
      </c>
      <c r="O63" s="91">
        <v>0.79166666666666663</v>
      </c>
      <c r="P63" s="78">
        <f t="shared" si="13"/>
        <v>0.41666666666666663</v>
      </c>
      <c r="Q63" s="703" t="s">
        <v>482</v>
      </c>
      <c r="R63" s="67" t="s">
        <v>268</v>
      </c>
      <c r="S63" s="67" t="s">
        <v>185</v>
      </c>
      <c r="T63" s="76" t="s">
        <v>226</v>
      </c>
      <c r="U63" s="77" t="s">
        <v>227</v>
      </c>
      <c r="V63" s="77" t="s">
        <v>228</v>
      </c>
      <c r="W63" s="81" t="s">
        <v>232</v>
      </c>
      <c r="X63" s="481" t="s">
        <v>416</v>
      </c>
      <c r="Y63" s="500"/>
      <c r="AA63" s="36">
        <v>42737</v>
      </c>
      <c r="AB63" s="34">
        <f t="shared" ref="AB63:AB69" si="16">SUMPRODUCT((TEXT($L$3:$L$66,"ddd")=TEXT(AA63,"ddd"))*1)</f>
        <v>13</v>
      </c>
    </row>
    <row r="64" spans="1:28" s="5" customFormat="1" ht="37.5" customHeight="1">
      <c r="A64" s="5">
        <v>62</v>
      </c>
      <c r="B64" s="267">
        <f t="shared" si="15"/>
        <v>62</v>
      </c>
      <c r="C64" s="100" t="s">
        <v>222</v>
      </c>
      <c r="D64" s="83" t="s">
        <v>128</v>
      </c>
      <c r="E64" s="79" t="s">
        <v>224</v>
      </c>
      <c r="F64" s="70">
        <v>53049</v>
      </c>
      <c r="G64" s="71">
        <v>220.6</v>
      </c>
      <c r="H64" s="71">
        <v>48</v>
      </c>
      <c r="I64" s="89">
        <v>7.6</v>
      </c>
      <c r="J64" s="693">
        <v>6</v>
      </c>
      <c r="K64" s="611">
        <v>475</v>
      </c>
      <c r="L64" s="90">
        <v>42902</v>
      </c>
      <c r="M64" s="91">
        <v>0.375</v>
      </c>
      <c r="N64" s="90">
        <v>42902</v>
      </c>
      <c r="O64" s="91">
        <v>0.79166666666666663</v>
      </c>
      <c r="P64" s="78">
        <f t="shared" si="13"/>
        <v>0.41666666666666663</v>
      </c>
      <c r="Q64" s="703" t="s">
        <v>482</v>
      </c>
      <c r="R64" s="67" t="s">
        <v>268</v>
      </c>
      <c r="S64" s="67" t="s">
        <v>185</v>
      </c>
      <c r="T64" s="76" t="s">
        <v>226</v>
      </c>
      <c r="U64" s="77" t="s">
        <v>227</v>
      </c>
      <c r="V64" s="77" t="s">
        <v>228</v>
      </c>
      <c r="W64" s="81" t="s">
        <v>232</v>
      </c>
      <c r="X64" s="481" t="s">
        <v>416</v>
      </c>
      <c r="Y64" s="500"/>
      <c r="AA64" s="36">
        <v>42738</v>
      </c>
      <c r="AB64" s="34">
        <f t="shared" si="16"/>
        <v>6</v>
      </c>
    </row>
    <row r="65" spans="1:51" s="5" customFormat="1" ht="37.5" customHeight="1">
      <c r="A65" s="5">
        <v>63</v>
      </c>
      <c r="B65" s="267">
        <f t="shared" si="15"/>
        <v>63</v>
      </c>
      <c r="C65" s="100" t="s">
        <v>222</v>
      </c>
      <c r="D65" s="83" t="s">
        <v>128</v>
      </c>
      <c r="E65" s="79" t="s">
        <v>224</v>
      </c>
      <c r="F65" s="70">
        <v>53049</v>
      </c>
      <c r="G65" s="71">
        <v>220.6</v>
      </c>
      <c r="H65" s="71">
        <v>48</v>
      </c>
      <c r="I65" s="89">
        <v>7.6</v>
      </c>
      <c r="J65" s="693">
        <v>6</v>
      </c>
      <c r="K65" s="611">
        <v>523</v>
      </c>
      <c r="L65" s="90">
        <v>42907</v>
      </c>
      <c r="M65" s="91">
        <v>0.375</v>
      </c>
      <c r="N65" s="90">
        <v>42907</v>
      </c>
      <c r="O65" s="91">
        <v>0.79166666666666663</v>
      </c>
      <c r="P65" s="78">
        <f t="shared" si="13"/>
        <v>0.41666666666666663</v>
      </c>
      <c r="Q65" s="703" t="s">
        <v>482</v>
      </c>
      <c r="R65" s="67" t="s">
        <v>268</v>
      </c>
      <c r="S65" s="67" t="s">
        <v>185</v>
      </c>
      <c r="T65" s="76" t="s">
        <v>226</v>
      </c>
      <c r="U65" s="77" t="s">
        <v>227</v>
      </c>
      <c r="V65" s="77" t="s">
        <v>228</v>
      </c>
      <c r="W65" s="81" t="s">
        <v>232</v>
      </c>
      <c r="X65" s="481" t="s">
        <v>416</v>
      </c>
      <c r="Y65" s="500"/>
      <c r="AA65" s="36">
        <v>42739</v>
      </c>
      <c r="AB65" s="34">
        <f t="shared" si="16"/>
        <v>9</v>
      </c>
    </row>
    <row r="66" spans="1:51" s="5" customFormat="1" ht="37.5" customHeight="1">
      <c r="A66" s="5">
        <v>64</v>
      </c>
      <c r="B66" s="267">
        <f t="shared" si="15"/>
        <v>64</v>
      </c>
      <c r="C66" s="93" t="s">
        <v>222</v>
      </c>
      <c r="D66" s="69" t="s">
        <v>128</v>
      </c>
      <c r="E66" s="67" t="s">
        <v>224</v>
      </c>
      <c r="F66" s="94">
        <v>53049</v>
      </c>
      <c r="G66" s="72">
        <v>220.6</v>
      </c>
      <c r="H66" s="72">
        <v>48</v>
      </c>
      <c r="I66" s="73">
        <v>7.6</v>
      </c>
      <c r="J66" s="691">
        <v>8</v>
      </c>
      <c r="K66" s="563">
        <v>1083</v>
      </c>
      <c r="L66" s="97">
        <v>42914</v>
      </c>
      <c r="M66" s="209">
        <v>0.54166666666666663</v>
      </c>
      <c r="N66" s="97">
        <v>42914</v>
      </c>
      <c r="O66" s="99">
        <v>0.875</v>
      </c>
      <c r="P66" s="78">
        <f t="shared" si="13"/>
        <v>0.33333333333333337</v>
      </c>
      <c r="Q66" s="701" t="s">
        <v>482</v>
      </c>
      <c r="R66" s="95" t="s">
        <v>289</v>
      </c>
      <c r="S66" s="95" t="s">
        <v>185</v>
      </c>
      <c r="T66" s="67" t="s">
        <v>226</v>
      </c>
      <c r="U66" s="77" t="s">
        <v>227</v>
      </c>
      <c r="V66" s="77" t="s">
        <v>228</v>
      </c>
      <c r="W66" s="81" t="s">
        <v>232</v>
      </c>
      <c r="X66" s="481" t="s">
        <v>416</v>
      </c>
      <c r="Y66" s="500"/>
      <c r="AA66" s="36">
        <v>42740</v>
      </c>
      <c r="AB66" s="34">
        <f t="shared" si="16"/>
        <v>11</v>
      </c>
    </row>
    <row r="67" spans="1:51" s="5" customFormat="1" ht="37.5" customHeight="1">
      <c r="A67" s="5">
        <v>44</v>
      </c>
      <c r="C67" s="13"/>
      <c r="D67" s="13"/>
      <c r="E67" s="13"/>
      <c r="F67" s="15"/>
      <c r="G67" s="16"/>
      <c r="H67" s="16"/>
      <c r="I67" s="17"/>
      <c r="J67" s="688"/>
      <c r="K67" s="18">
        <f>SUM(K3:K66)</f>
        <v>105141</v>
      </c>
      <c r="L67" s="19"/>
      <c r="M67" s="19"/>
      <c r="N67" s="19"/>
      <c r="O67" s="19"/>
      <c r="P67" s="20">
        <f>SUM(P3:P66)</f>
        <v>24.388194444444451</v>
      </c>
      <c r="Q67" s="681"/>
      <c r="R67" s="13"/>
      <c r="S67" s="13"/>
      <c r="T67" s="13"/>
      <c r="U67" s="13"/>
      <c r="V67" s="13"/>
      <c r="X67" s="53"/>
      <c r="Y67" s="53"/>
      <c r="AA67" s="36">
        <v>42741</v>
      </c>
      <c r="AB67" s="34">
        <f t="shared" si="16"/>
        <v>9</v>
      </c>
    </row>
    <row r="68" spans="1:51" s="5" customFormat="1" ht="37.5" customHeight="1">
      <c r="A68" s="5">
        <v>45</v>
      </c>
      <c r="B68" s="10"/>
      <c r="C68" s="13"/>
      <c r="D68" s="13"/>
      <c r="E68" s="2"/>
      <c r="F68" s="15"/>
      <c r="G68" s="16"/>
      <c r="H68" s="21"/>
      <c r="I68" s="22"/>
      <c r="J68" s="689"/>
      <c r="K68" s="24">
        <v>36921</v>
      </c>
      <c r="L68" s="19"/>
      <c r="M68" s="19"/>
      <c r="N68" s="19"/>
      <c r="O68" s="19"/>
      <c r="P68" s="10"/>
      <c r="Q68" s="682"/>
      <c r="R68" s="10"/>
      <c r="S68" s="25"/>
      <c r="T68" s="2"/>
      <c r="X68" s="53"/>
      <c r="Y68" s="53"/>
      <c r="AA68" s="36">
        <v>42742</v>
      </c>
      <c r="AB68" s="34">
        <f t="shared" si="16"/>
        <v>6</v>
      </c>
    </row>
    <row r="69" spans="1:51" s="5" customFormat="1" ht="37.5" customHeight="1">
      <c r="B69" s="10"/>
      <c r="C69" s="10"/>
      <c r="D69" s="13"/>
      <c r="E69" s="13"/>
      <c r="F69" s="15"/>
      <c r="G69" s="16"/>
      <c r="H69" s="21"/>
      <c r="I69" s="22"/>
      <c r="J69" s="690"/>
      <c r="K69" s="24"/>
      <c r="L69" s="26"/>
      <c r="M69" s="19"/>
      <c r="N69" s="19"/>
      <c r="O69" s="19"/>
      <c r="Q69" s="683"/>
      <c r="R69" s="10"/>
      <c r="S69" s="25"/>
      <c r="T69" s="2"/>
      <c r="X69" s="53"/>
      <c r="Y69" s="53"/>
      <c r="AA69" s="36">
        <v>42743</v>
      </c>
      <c r="AB69" s="34">
        <f t="shared" si="16"/>
        <v>10</v>
      </c>
    </row>
    <row r="70" spans="1:51" s="5" customFormat="1" ht="37.5" customHeight="1">
      <c r="B70" s="10"/>
      <c r="C70" s="13"/>
      <c r="D70" s="13"/>
      <c r="E70" s="2"/>
      <c r="F70" s="15"/>
      <c r="G70" s="16"/>
      <c r="H70" s="21"/>
      <c r="I70" s="22"/>
      <c r="J70" s="689"/>
      <c r="K70" s="24"/>
      <c r="L70" s="19"/>
      <c r="M70" s="19"/>
      <c r="N70" s="19"/>
      <c r="O70" s="19"/>
      <c r="P70" s="10"/>
      <c r="Q70" s="682"/>
      <c r="R70" s="10"/>
      <c r="S70" s="25"/>
      <c r="T70" s="2"/>
      <c r="U70" s="10"/>
      <c r="V70" s="10"/>
      <c r="X70" s="53"/>
      <c r="Y70" s="53"/>
      <c r="AA70" s="34" t="s">
        <v>235</v>
      </c>
      <c r="AB70" s="34">
        <f>SUM(AB63:AB69)</f>
        <v>64</v>
      </c>
    </row>
    <row r="71" spans="1:51" s="5" customFormat="1" ht="37.5" customHeight="1">
      <c r="A71" s="5">
        <v>46</v>
      </c>
      <c r="B71" s="10"/>
      <c r="C71" s="13"/>
      <c r="D71" s="13"/>
      <c r="E71" s="2"/>
      <c r="F71" s="15"/>
      <c r="G71" s="16"/>
      <c r="H71" s="21"/>
      <c r="I71" s="22"/>
      <c r="J71" s="689"/>
      <c r="K71" s="24"/>
      <c r="L71" s="19"/>
      <c r="M71" s="19"/>
      <c r="N71" s="19"/>
      <c r="O71" s="19"/>
      <c r="P71" s="10"/>
      <c r="Q71" s="682"/>
      <c r="R71" s="10"/>
      <c r="S71" s="25"/>
      <c r="T71" s="2"/>
      <c r="U71" s="10"/>
      <c r="V71" s="10"/>
      <c r="W71" s="2"/>
      <c r="X71" s="53"/>
      <c r="Y71" s="53"/>
    </row>
    <row r="72" spans="1:51" s="5" customFormat="1" ht="37.5" customHeight="1">
      <c r="A72" s="5">
        <v>47</v>
      </c>
      <c r="B72" s="10"/>
      <c r="C72" s="13"/>
      <c r="D72" s="13"/>
      <c r="E72" s="2"/>
      <c r="F72" s="15"/>
      <c r="G72" s="16"/>
      <c r="H72" s="21"/>
      <c r="I72" s="22"/>
      <c r="J72" s="689"/>
      <c r="K72" s="24"/>
      <c r="L72" s="19"/>
      <c r="M72" s="19"/>
      <c r="N72" s="19"/>
      <c r="O72" s="19"/>
      <c r="P72" s="10"/>
      <c r="Q72" s="682"/>
      <c r="R72" s="10"/>
      <c r="S72" s="25"/>
      <c r="T72" s="2"/>
      <c r="U72" s="10"/>
      <c r="V72" s="10"/>
      <c r="W72" s="2"/>
      <c r="X72" s="53"/>
      <c r="Y72" s="53"/>
    </row>
    <row r="73" spans="1:51" s="5" customFormat="1" ht="37.5" customHeight="1">
      <c r="A73" s="5">
        <v>48</v>
      </c>
      <c r="B73" s="10"/>
      <c r="C73" s="13"/>
      <c r="D73" s="13"/>
      <c r="E73" s="2"/>
      <c r="F73" s="15"/>
      <c r="G73" s="16"/>
      <c r="H73" s="21"/>
      <c r="I73" s="22"/>
      <c r="J73" s="689"/>
      <c r="K73" s="24"/>
      <c r="L73" s="19"/>
      <c r="M73" s="19"/>
      <c r="N73" s="19"/>
      <c r="O73" s="19"/>
      <c r="P73" s="10"/>
      <c r="Q73" s="682"/>
      <c r="R73" s="10"/>
      <c r="S73" s="25"/>
      <c r="T73" s="2"/>
      <c r="U73" s="10"/>
      <c r="V73" s="10"/>
      <c r="W73" s="2"/>
      <c r="X73" s="53"/>
      <c r="Y73" s="53"/>
      <c r="AA73" s="34" t="s">
        <v>243</v>
      </c>
      <c r="AB73" s="34" t="s">
        <v>244</v>
      </c>
    </row>
    <row r="74" spans="1:51" s="5" customFormat="1" ht="37.5" customHeight="1">
      <c r="B74" s="10"/>
      <c r="C74" s="13"/>
      <c r="D74" s="13"/>
      <c r="E74" s="2"/>
      <c r="F74" s="15"/>
      <c r="G74" s="16"/>
      <c r="H74" s="21"/>
      <c r="I74" s="22"/>
      <c r="J74" s="689"/>
      <c r="K74" s="24"/>
      <c r="L74" s="19"/>
      <c r="M74" s="19"/>
      <c r="N74" s="19"/>
      <c r="O74" s="19"/>
      <c r="P74" s="10"/>
      <c r="Q74" s="682"/>
      <c r="R74" s="10"/>
      <c r="S74" s="10"/>
      <c r="T74" s="2"/>
      <c r="U74" s="2"/>
      <c r="V74" s="2"/>
      <c r="W74" s="2"/>
      <c r="X74" s="53"/>
      <c r="Y74" s="53"/>
      <c r="AA74" s="36" t="s">
        <v>247</v>
      </c>
      <c r="AB74" s="34">
        <f>COUNTIF($H$3:$H$66,"&gt;=60")</f>
        <v>5</v>
      </c>
      <c r="AC74" s="9"/>
    </row>
    <row r="75" spans="1:51" s="5" customFormat="1" ht="37.5" customHeight="1">
      <c r="A75" s="5">
        <v>49</v>
      </c>
      <c r="B75" s="10"/>
      <c r="C75" s="13"/>
      <c r="D75" s="13"/>
      <c r="E75" s="2"/>
      <c r="F75" s="15"/>
      <c r="G75" s="16"/>
      <c r="H75" s="21"/>
      <c r="I75" s="22"/>
      <c r="J75" s="689"/>
      <c r="K75" s="24"/>
      <c r="L75" s="19"/>
      <c r="M75" s="19"/>
      <c r="N75" s="19"/>
      <c r="O75" s="19"/>
      <c r="P75" s="10"/>
      <c r="Q75" s="682"/>
      <c r="R75" s="10"/>
      <c r="S75" s="10"/>
      <c r="T75" s="2"/>
      <c r="U75" s="2"/>
      <c r="V75" s="2"/>
      <c r="W75" s="2"/>
      <c r="X75" s="53"/>
      <c r="Y75" s="53"/>
      <c r="AA75" s="36" t="s">
        <v>248</v>
      </c>
      <c r="AB75" s="34">
        <f>+AB70-AB74</f>
        <v>59</v>
      </c>
      <c r="AC75" s="9"/>
    </row>
    <row r="76" spans="1:51" s="5" customFormat="1" ht="37.5" customHeight="1">
      <c r="B76" s="10"/>
      <c r="C76" s="13"/>
      <c r="D76" s="13"/>
      <c r="E76" s="2"/>
      <c r="F76" s="15"/>
      <c r="G76" s="16"/>
      <c r="H76" s="21"/>
      <c r="I76" s="22"/>
      <c r="J76" s="689"/>
      <c r="K76" s="24"/>
      <c r="L76" s="19"/>
      <c r="M76" s="19"/>
      <c r="N76" s="19"/>
      <c r="O76" s="19"/>
      <c r="P76" s="10"/>
      <c r="Q76" s="682"/>
      <c r="R76" s="10"/>
      <c r="S76" s="10"/>
      <c r="T76" s="2"/>
      <c r="U76" s="2"/>
      <c r="V76" s="2"/>
      <c r="W76" s="2"/>
      <c r="X76" s="53"/>
      <c r="Y76" s="53"/>
      <c r="AA76" s="623" t="s">
        <v>235</v>
      </c>
      <c r="AB76" s="623">
        <f>SUM(AB74:AB75)</f>
        <v>64</v>
      </c>
    </row>
    <row r="77" spans="1:51" s="5" customFormat="1" ht="37.5" customHeight="1">
      <c r="A77" s="5">
        <v>50</v>
      </c>
      <c r="B77" s="10"/>
      <c r="C77" s="13"/>
      <c r="D77" s="13"/>
      <c r="E77" s="2"/>
      <c r="F77" s="15"/>
      <c r="G77" s="16"/>
      <c r="H77" s="21"/>
      <c r="I77" s="22"/>
      <c r="J77" s="689"/>
      <c r="K77" s="24"/>
      <c r="L77" s="19"/>
      <c r="M77" s="19"/>
      <c r="N77" s="19"/>
      <c r="O77" s="19"/>
      <c r="P77" s="10"/>
      <c r="Q77" s="682"/>
      <c r="R77" s="10"/>
      <c r="S77" s="10"/>
      <c r="T77" s="2"/>
      <c r="U77" s="2"/>
      <c r="V77" s="2"/>
      <c r="W77" s="2"/>
      <c r="X77" s="53"/>
      <c r="Y77" s="53"/>
    </row>
    <row r="78" spans="1:51" s="5" customFormat="1" ht="37.5" customHeight="1">
      <c r="A78" s="5">
        <v>51</v>
      </c>
      <c r="B78" s="10"/>
      <c r="C78" s="13"/>
      <c r="D78" s="13"/>
      <c r="E78" s="2"/>
      <c r="F78" s="15"/>
      <c r="G78" s="16"/>
      <c r="H78" s="21"/>
      <c r="I78" s="22"/>
      <c r="J78" s="689"/>
      <c r="K78" s="24"/>
      <c r="L78" s="19"/>
      <c r="M78" s="19"/>
      <c r="N78" s="19"/>
      <c r="O78" s="19"/>
      <c r="P78" s="10"/>
      <c r="Q78" s="682"/>
      <c r="R78" s="10"/>
      <c r="S78" s="10"/>
      <c r="T78" s="2"/>
      <c r="U78" s="2"/>
      <c r="V78" s="2"/>
      <c r="W78" s="2"/>
      <c r="X78" s="53"/>
      <c r="Y78" s="53"/>
      <c r="AA78" s="7" t="s">
        <v>256</v>
      </c>
      <c r="AB78" s="34">
        <f>COUNTIF($G$3:$G$66,"&gt;=311")</f>
        <v>5</v>
      </c>
    </row>
    <row r="79" spans="1:51" s="8" customFormat="1" ht="37.5" customHeight="1">
      <c r="A79" s="5"/>
      <c r="B79" s="10"/>
      <c r="C79" s="13"/>
      <c r="D79" s="13"/>
      <c r="E79" s="2"/>
      <c r="F79" s="15"/>
      <c r="G79" s="16"/>
      <c r="H79" s="21"/>
      <c r="I79" s="22"/>
      <c r="J79" s="689"/>
      <c r="K79" s="24"/>
      <c r="L79" s="19"/>
      <c r="M79" s="19"/>
      <c r="N79" s="19"/>
      <c r="O79" s="19"/>
      <c r="P79" s="10"/>
      <c r="Q79" s="682"/>
      <c r="R79" s="10"/>
      <c r="S79" s="10"/>
      <c r="T79" s="2"/>
      <c r="U79" s="2"/>
      <c r="V79" s="2"/>
      <c r="W79" s="2"/>
      <c r="X79" s="53"/>
      <c r="Y79" s="53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</row>
    <row r="80" spans="1:51" s="5" customFormat="1" ht="37.5" customHeight="1">
      <c r="A80" s="5">
        <v>52</v>
      </c>
      <c r="B80" s="10"/>
      <c r="C80" s="13"/>
      <c r="D80" s="13"/>
      <c r="E80" s="2"/>
      <c r="F80" s="15"/>
      <c r="G80" s="16"/>
      <c r="H80" s="21"/>
      <c r="I80" s="22"/>
      <c r="J80" s="689"/>
      <c r="K80" s="24"/>
      <c r="L80" s="19"/>
      <c r="M80" s="19"/>
      <c r="N80" s="19"/>
      <c r="O80" s="19"/>
      <c r="P80" s="10"/>
      <c r="Q80" s="682"/>
      <c r="R80" s="10"/>
      <c r="S80" s="10"/>
      <c r="T80" s="2"/>
      <c r="U80" s="2"/>
      <c r="V80" s="2"/>
      <c r="W80" s="2"/>
      <c r="X80" s="53"/>
      <c r="Y80" s="53"/>
    </row>
    <row r="81" spans="1:51" s="5" customFormat="1" ht="37.5" customHeight="1">
      <c r="B81" s="10"/>
      <c r="C81" s="13"/>
      <c r="D81" s="13"/>
      <c r="E81" s="2"/>
      <c r="F81" s="15"/>
      <c r="G81" s="16"/>
      <c r="H81" s="21"/>
      <c r="I81" s="22"/>
      <c r="J81" s="689"/>
      <c r="K81" s="24"/>
      <c r="L81" s="19"/>
      <c r="M81" s="19"/>
      <c r="N81" s="19"/>
      <c r="O81" s="19"/>
      <c r="P81" s="10"/>
      <c r="Q81" s="682"/>
      <c r="R81" s="10"/>
      <c r="S81" s="10"/>
      <c r="T81" s="2"/>
      <c r="U81" s="2"/>
      <c r="V81" s="2"/>
      <c r="W81" s="2"/>
      <c r="X81" s="53"/>
      <c r="Y81" s="53"/>
    </row>
    <row r="82" spans="1:51" s="5" customFormat="1" ht="37.5" customHeight="1">
      <c r="B82" s="10"/>
      <c r="C82" s="13"/>
      <c r="D82" s="13"/>
      <c r="E82" s="2"/>
      <c r="F82" s="15"/>
      <c r="G82" s="16"/>
      <c r="H82" s="21"/>
      <c r="I82" s="22"/>
      <c r="J82" s="689"/>
      <c r="K82" s="24"/>
      <c r="L82" s="19"/>
      <c r="M82" s="19"/>
      <c r="N82" s="19"/>
      <c r="O82" s="19"/>
      <c r="P82" s="10"/>
      <c r="Q82" s="682"/>
      <c r="R82" s="10"/>
      <c r="S82" s="10"/>
      <c r="T82" s="2"/>
      <c r="U82" s="2"/>
      <c r="V82" s="2"/>
      <c r="W82" s="2"/>
      <c r="X82" s="53"/>
      <c r="Y82" s="53"/>
    </row>
    <row r="83" spans="1:51" s="5" customFormat="1" ht="37.5" customHeight="1">
      <c r="A83" s="5">
        <v>53</v>
      </c>
      <c r="B83" s="10"/>
      <c r="C83" s="13"/>
      <c r="D83" s="13"/>
      <c r="E83" s="2"/>
      <c r="F83" s="15"/>
      <c r="G83" s="16"/>
      <c r="H83" s="21"/>
      <c r="I83" s="22"/>
      <c r="J83" s="689"/>
      <c r="K83" s="24"/>
      <c r="L83" s="19"/>
      <c r="M83" s="19"/>
      <c r="N83" s="19"/>
      <c r="O83" s="19"/>
      <c r="P83" s="10"/>
      <c r="Q83" s="682"/>
      <c r="R83" s="10"/>
      <c r="S83" s="10"/>
      <c r="T83" s="2"/>
      <c r="U83" s="2"/>
      <c r="V83" s="2"/>
      <c r="W83" s="2"/>
      <c r="X83" s="53"/>
      <c r="Y83" s="53"/>
    </row>
    <row r="84" spans="1:51" s="5" customFormat="1" ht="37.5" customHeight="1">
      <c r="B84" s="10"/>
      <c r="C84" s="13"/>
      <c r="D84" s="13"/>
      <c r="E84" s="2"/>
      <c r="F84" s="15"/>
      <c r="G84" s="16"/>
      <c r="H84" s="21"/>
      <c r="I84" s="22"/>
      <c r="J84" s="689"/>
      <c r="K84" s="24"/>
      <c r="L84" s="19"/>
      <c r="M84" s="19"/>
      <c r="N84" s="19"/>
      <c r="O84" s="19"/>
      <c r="P84" s="10"/>
      <c r="Q84" s="682"/>
      <c r="R84" s="10"/>
      <c r="S84" s="10"/>
      <c r="T84" s="2"/>
      <c r="U84" s="2"/>
      <c r="V84" s="2"/>
      <c r="W84" s="2"/>
      <c r="X84" s="53"/>
      <c r="Y84" s="53"/>
    </row>
    <row r="85" spans="1:51" s="5" customFormat="1" ht="37.5" customHeight="1">
      <c r="A85" s="5">
        <v>54</v>
      </c>
      <c r="B85" s="10"/>
      <c r="C85" s="13"/>
      <c r="D85" s="13"/>
      <c r="E85" s="2"/>
      <c r="F85" s="15"/>
      <c r="G85" s="16"/>
      <c r="H85" s="21"/>
      <c r="I85" s="22"/>
      <c r="J85" s="689"/>
      <c r="K85" s="24"/>
      <c r="L85" s="19"/>
      <c r="M85" s="19"/>
      <c r="N85" s="19"/>
      <c r="O85" s="19"/>
      <c r="P85" s="10"/>
      <c r="Q85" s="682"/>
      <c r="R85" s="10"/>
      <c r="S85" s="10"/>
      <c r="T85" s="2"/>
      <c r="U85" s="2"/>
      <c r="V85" s="2"/>
      <c r="W85" s="2"/>
      <c r="X85" s="53"/>
      <c r="Y85" s="53"/>
    </row>
    <row r="86" spans="1:51" s="8" customFormat="1" ht="37.5" customHeight="1">
      <c r="A86" s="5"/>
      <c r="B86" s="10"/>
      <c r="C86" s="13"/>
      <c r="D86" s="13"/>
      <c r="E86" s="2"/>
      <c r="F86" s="15"/>
      <c r="G86" s="16"/>
      <c r="H86" s="21"/>
      <c r="I86" s="22"/>
      <c r="J86" s="689"/>
      <c r="K86" s="24"/>
      <c r="L86" s="19"/>
      <c r="M86" s="19"/>
      <c r="N86" s="19"/>
      <c r="O86" s="19"/>
      <c r="P86" s="10"/>
      <c r="Q86" s="682"/>
      <c r="R86" s="10"/>
      <c r="S86" s="10"/>
      <c r="T86" s="2"/>
      <c r="U86" s="2"/>
      <c r="V86" s="2"/>
      <c r="W86" s="2"/>
      <c r="X86" s="53"/>
      <c r="Y86" s="53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</row>
    <row r="87" spans="1:51" s="5" customFormat="1" ht="37.5" customHeight="1">
      <c r="B87" s="10"/>
      <c r="C87" s="13"/>
      <c r="D87" s="13"/>
      <c r="E87" s="2"/>
      <c r="F87" s="15"/>
      <c r="G87" s="16"/>
      <c r="H87" s="21"/>
      <c r="I87" s="22"/>
      <c r="J87" s="689"/>
      <c r="K87" s="24"/>
      <c r="L87" s="19"/>
      <c r="M87" s="19"/>
      <c r="N87" s="19"/>
      <c r="O87" s="19"/>
      <c r="P87" s="10"/>
      <c r="Q87" s="682"/>
      <c r="R87" s="10"/>
      <c r="S87" s="10"/>
      <c r="T87" s="2"/>
      <c r="U87" s="2"/>
      <c r="V87" s="2"/>
      <c r="W87" s="2"/>
      <c r="X87" s="53"/>
      <c r="Y87" s="53"/>
    </row>
    <row r="88" spans="1:51" s="5" customFormat="1" ht="37.5" customHeight="1">
      <c r="A88" s="5">
        <v>55</v>
      </c>
      <c r="B88" s="10"/>
      <c r="C88" s="13"/>
      <c r="D88" s="13"/>
      <c r="E88" s="2"/>
      <c r="F88" s="15"/>
      <c r="G88" s="16"/>
      <c r="H88" s="21"/>
      <c r="I88" s="22"/>
      <c r="J88" s="689"/>
      <c r="K88" s="24"/>
      <c r="L88" s="19"/>
      <c r="M88" s="19"/>
      <c r="N88" s="19"/>
      <c r="O88" s="19"/>
      <c r="P88" s="10"/>
      <c r="Q88" s="682"/>
      <c r="R88" s="10"/>
      <c r="S88" s="10"/>
      <c r="T88" s="2"/>
      <c r="U88" s="2"/>
      <c r="V88" s="2"/>
      <c r="W88" s="2"/>
      <c r="X88" s="53"/>
      <c r="Y88" s="53"/>
    </row>
    <row r="89" spans="1:51" s="5" customFormat="1" ht="37.5" customHeight="1">
      <c r="A89" s="5">
        <v>56</v>
      </c>
      <c r="B89" s="10"/>
      <c r="C89" s="13"/>
      <c r="D89" s="13"/>
      <c r="E89" s="2"/>
      <c r="F89" s="15"/>
      <c r="G89" s="16"/>
      <c r="H89" s="21"/>
      <c r="I89" s="22"/>
      <c r="J89" s="689"/>
      <c r="K89" s="24"/>
      <c r="L89" s="19"/>
      <c r="M89" s="19"/>
      <c r="N89" s="19"/>
      <c r="O89" s="19"/>
      <c r="P89" s="10"/>
      <c r="Q89" s="682"/>
      <c r="R89" s="10"/>
      <c r="S89" s="10"/>
      <c r="T89" s="2"/>
      <c r="U89" s="2"/>
      <c r="V89" s="2"/>
      <c r="W89" s="2"/>
      <c r="X89" s="53"/>
      <c r="Y89" s="53"/>
    </row>
    <row r="90" spans="1:51" s="5" customFormat="1" ht="37.5" customHeight="1">
      <c r="B90" s="10"/>
      <c r="C90" s="13"/>
      <c r="D90" s="13"/>
      <c r="E90" s="2"/>
      <c r="F90" s="15"/>
      <c r="G90" s="16"/>
      <c r="H90" s="21"/>
      <c r="I90" s="22"/>
      <c r="J90" s="689"/>
      <c r="K90" s="24"/>
      <c r="L90" s="19"/>
      <c r="M90" s="19"/>
      <c r="N90" s="19"/>
      <c r="O90" s="19"/>
      <c r="P90" s="10"/>
      <c r="Q90" s="682"/>
      <c r="R90" s="10"/>
      <c r="S90" s="10"/>
      <c r="T90" s="2"/>
      <c r="U90" s="2"/>
      <c r="V90" s="2"/>
      <c r="W90" s="2"/>
      <c r="X90" s="53"/>
      <c r="Y90" s="53"/>
    </row>
    <row r="91" spans="1:51" s="5" customFormat="1" ht="37.5" customHeight="1">
      <c r="B91" s="10"/>
      <c r="C91" s="13"/>
      <c r="D91" s="13"/>
      <c r="E91" s="2"/>
      <c r="F91" s="15"/>
      <c r="G91" s="16"/>
      <c r="H91" s="21"/>
      <c r="I91" s="22"/>
      <c r="J91" s="689"/>
      <c r="K91" s="24"/>
      <c r="L91" s="19"/>
      <c r="M91" s="19"/>
      <c r="N91" s="19"/>
      <c r="O91" s="19"/>
      <c r="P91" s="10"/>
      <c r="Q91" s="682"/>
      <c r="R91" s="10"/>
      <c r="S91" s="10"/>
      <c r="T91" s="2"/>
      <c r="U91" s="2"/>
      <c r="V91" s="2"/>
      <c r="W91" s="2"/>
      <c r="X91" s="53"/>
      <c r="Y91" s="53"/>
    </row>
    <row r="92" spans="1:51" s="5" customFormat="1" ht="37.5" customHeight="1">
      <c r="A92" s="5">
        <v>57</v>
      </c>
      <c r="B92" s="10"/>
      <c r="C92" s="13"/>
      <c r="D92" s="13"/>
      <c r="E92" s="2"/>
      <c r="F92" s="15"/>
      <c r="G92" s="16"/>
      <c r="H92" s="21"/>
      <c r="I92" s="22"/>
      <c r="J92" s="689"/>
      <c r="K92" s="24"/>
      <c r="L92" s="19"/>
      <c r="M92" s="19"/>
      <c r="N92" s="19"/>
      <c r="O92" s="19"/>
      <c r="P92" s="10"/>
      <c r="Q92" s="682"/>
      <c r="R92" s="10"/>
      <c r="S92" s="10"/>
      <c r="T92" s="2"/>
      <c r="U92" s="2"/>
      <c r="V92" s="2"/>
      <c r="W92" s="2"/>
      <c r="X92" s="53"/>
      <c r="Y92" s="53"/>
    </row>
    <row r="93" spans="1:51" s="5" customFormat="1" ht="37.5" customHeight="1">
      <c r="A93" s="5">
        <v>58</v>
      </c>
      <c r="B93" s="10"/>
      <c r="C93" s="13"/>
      <c r="D93" s="13"/>
      <c r="E93" s="2"/>
      <c r="F93" s="15"/>
      <c r="G93" s="16"/>
      <c r="H93" s="21"/>
      <c r="I93" s="22"/>
      <c r="J93" s="689"/>
      <c r="K93" s="24"/>
      <c r="L93" s="19"/>
      <c r="M93" s="19"/>
      <c r="N93" s="19"/>
      <c r="O93" s="19"/>
      <c r="P93" s="10"/>
      <c r="Q93" s="682"/>
      <c r="R93" s="10"/>
      <c r="S93" s="10"/>
      <c r="T93" s="2"/>
      <c r="U93" s="2"/>
      <c r="V93" s="2"/>
      <c r="W93" s="2"/>
      <c r="X93" s="53"/>
      <c r="Y93" s="53"/>
    </row>
    <row r="94" spans="1:51" s="5" customFormat="1" ht="37.5" customHeight="1">
      <c r="B94" s="10"/>
      <c r="C94" s="13"/>
      <c r="D94" s="13"/>
      <c r="E94" s="2"/>
      <c r="F94" s="15"/>
      <c r="G94" s="16"/>
      <c r="H94" s="21"/>
      <c r="I94" s="22"/>
      <c r="J94" s="689"/>
      <c r="K94" s="24"/>
      <c r="L94" s="19"/>
      <c r="M94" s="19"/>
      <c r="N94" s="19"/>
      <c r="O94" s="19"/>
      <c r="P94" s="10"/>
      <c r="Q94" s="682"/>
      <c r="R94" s="10"/>
      <c r="S94" s="10"/>
      <c r="T94" s="2"/>
      <c r="U94" s="2"/>
      <c r="V94" s="2"/>
      <c r="W94" s="2"/>
      <c r="X94" s="53"/>
      <c r="Y94" s="53"/>
    </row>
    <row r="95" spans="1:51" s="8" customFormat="1" ht="37.5" customHeight="1">
      <c r="A95" s="5">
        <v>59</v>
      </c>
      <c r="B95" s="10"/>
      <c r="C95" s="13"/>
      <c r="D95" s="13"/>
      <c r="E95" s="2"/>
      <c r="F95" s="15"/>
      <c r="G95" s="16"/>
      <c r="H95" s="21"/>
      <c r="I95" s="22"/>
      <c r="J95" s="689"/>
      <c r="K95" s="24"/>
      <c r="L95" s="19"/>
      <c r="M95" s="19"/>
      <c r="N95" s="19"/>
      <c r="O95" s="19"/>
      <c r="P95" s="10"/>
      <c r="Q95" s="682"/>
      <c r="R95" s="10"/>
      <c r="S95" s="10"/>
      <c r="T95" s="2"/>
      <c r="U95" s="2"/>
      <c r="V95" s="2"/>
      <c r="W95" s="2"/>
      <c r="X95" s="53"/>
      <c r="Y95" s="53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</row>
    <row r="96" spans="1:51" s="5" customFormat="1" ht="37.5" customHeight="1">
      <c r="B96" s="10"/>
      <c r="C96" s="13"/>
      <c r="D96" s="13"/>
      <c r="E96" s="2"/>
      <c r="F96" s="15"/>
      <c r="G96" s="16"/>
      <c r="H96" s="21"/>
      <c r="I96" s="22"/>
      <c r="J96" s="689"/>
      <c r="K96" s="24"/>
      <c r="L96" s="19"/>
      <c r="M96" s="19"/>
      <c r="N96" s="19"/>
      <c r="O96" s="19"/>
      <c r="P96" s="10"/>
      <c r="Q96" s="682"/>
      <c r="R96" s="10"/>
      <c r="S96" s="10"/>
      <c r="T96" s="2"/>
      <c r="U96" s="2"/>
      <c r="V96" s="2"/>
      <c r="W96" s="2"/>
      <c r="X96" s="53"/>
      <c r="Y96" s="53"/>
    </row>
    <row r="97" spans="1:51" s="5" customFormat="1" ht="37.5" customHeight="1">
      <c r="B97" s="10"/>
      <c r="C97" s="13"/>
      <c r="D97" s="13"/>
      <c r="E97" s="2"/>
      <c r="F97" s="15"/>
      <c r="G97" s="16"/>
      <c r="H97" s="21"/>
      <c r="I97" s="22"/>
      <c r="J97" s="689"/>
      <c r="K97" s="24"/>
      <c r="L97" s="19"/>
      <c r="M97" s="19"/>
      <c r="N97" s="19"/>
      <c r="O97" s="19"/>
      <c r="P97" s="10"/>
      <c r="Q97" s="682"/>
      <c r="R97" s="10"/>
      <c r="S97" s="10"/>
      <c r="T97" s="2"/>
      <c r="U97" s="2"/>
      <c r="V97" s="2"/>
      <c r="W97" s="2"/>
      <c r="X97" s="2"/>
      <c r="Y97" s="53"/>
    </row>
    <row r="98" spans="1:51" s="8" customFormat="1" ht="37.5" customHeight="1">
      <c r="A98" s="5"/>
      <c r="B98" s="10"/>
      <c r="C98" s="13"/>
      <c r="D98" s="13"/>
      <c r="E98" s="2"/>
      <c r="F98" s="15"/>
      <c r="G98" s="16"/>
      <c r="H98" s="21"/>
      <c r="I98" s="22"/>
      <c r="J98" s="689"/>
      <c r="K98" s="24"/>
      <c r="L98" s="19"/>
      <c r="M98" s="19"/>
      <c r="N98" s="19"/>
      <c r="O98" s="19"/>
      <c r="P98" s="10"/>
      <c r="Q98" s="682"/>
      <c r="R98" s="10"/>
      <c r="S98" s="10"/>
      <c r="T98" s="2"/>
      <c r="U98" s="2"/>
      <c r="V98" s="2"/>
      <c r="W98" s="2"/>
      <c r="X98" s="2"/>
      <c r="Y98" s="53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</row>
    <row r="99" spans="1:51" s="5" customFormat="1" ht="37.5" customHeight="1">
      <c r="B99" s="10"/>
      <c r="C99" s="13"/>
      <c r="D99" s="13"/>
      <c r="E99" s="2"/>
      <c r="F99" s="15"/>
      <c r="G99" s="16"/>
      <c r="H99" s="21"/>
      <c r="I99" s="22"/>
      <c r="J99" s="689"/>
      <c r="K99" s="24"/>
      <c r="L99" s="19"/>
      <c r="M99" s="19"/>
      <c r="N99" s="19"/>
      <c r="O99" s="19"/>
      <c r="P99" s="10"/>
      <c r="Q99" s="682"/>
      <c r="R99" s="10"/>
      <c r="S99" s="10"/>
      <c r="T99" s="2"/>
      <c r="U99" s="2"/>
      <c r="V99" s="2"/>
      <c r="W99" s="2"/>
      <c r="X99" s="2"/>
      <c r="Y99" s="53"/>
      <c r="AB99" s="5" t="s">
        <v>386</v>
      </c>
    </row>
    <row r="100" spans="1:51" s="5" customFormat="1" ht="37.5" customHeight="1">
      <c r="A100" s="5">
        <v>60</v>
      </c>
      <c r="B100" s="10"/>
      <c r="C100" s="13"/>
      <c r="D100" s="13"/>
      <c r="E100" s="2"/>
      <c r="F100" s="15"/>
      <c r="G100" s="16"/>
      <c r="H100" s="21"/>
      <c r="I100" s="22"/>
      <c r="J100" s="689"/>
      <c r="K100" s="23"/>
      <c r="L100" s="24"/>
      <c r="M100" s="19"/>
      <c r="N100" s="19"/>
      <c r="O100" s="19"/>
      <c r="P100" s="19"/>
      <c r="Q100" s="682"/>
      <c r="R100" s="10"/>
      <c r="S100" s="10"/>
      <c r="T100" s="10"/>
      <c r="U100" s="2"/>
      <c r="V100" s="2"/>
      <c r="W100" s="2"/>
      <c r="X100" s="2"/>
      <c r="Y100" s="53"/>
    </row>
    <row r="101" spans="1:51" s="5" customFormat="1" ht="37.5" customHeight="1">
      <c r="B101" s="10"/>
      <c r="C101" s="13"/>
      <c r="D101" s="13"/>
      <c r="E101" s="2"/>
      <c r="F101" s="15"/>
      <c r="G101" s="16"/>
      <c r="H101" s="21"/>
      <c r="I101" s="22"/>
      <c r="J101" s="689"/>
      <c r="K101" s="23"/>
      <c r="L101" s="24"/>
      <c r="M101" s="19"/>
      <c r="N101" s="19"/>
      <c r="O101" s="19"/>
      <c r="P101" s="19"/>
      <c r="Q101" s="682"/>
      <c r="R101" s="10"/>
      <c r="S101" s="10"/>
      <c r="T101" s="10"/>
      <c r="U101" s="2"/>
      <c r="V101" s="2"/>
      <c r="W101" s="2"/>
      <c r="X101" s="2"/>
      <c r="Y101" s="53"/>
    </row>
    <row r="102" spans="1:51" s="5" customFormat="1" ht="37.5" customHeight="1">
      <c r="B102" s="10"/>
      <c r="C102" s="13"/>
      <c r="D102" s="13"/>
      <c r="E102" s="2"/>
      <c r="F102" s="15"/>
      <c r="G102" s="16"/>
      <c r="H102" s="21"/>
      <c r="I102" s="22"/>
      <c r="J102" s="689"/>
      <c r="K102" s="23"/>
      <c r="L102" s="24"/>
      <c r="M102" s="19"/>
      <c r="N102" s="19"/>
      <c r="O102" s="19"/>
      <c r="P102" s="19"/>
      <c r="Q102" s="682"/>
      <c r="R102" s="10"/>
      <c r="S102" s="10"/>
      <c r="T102" s="10"/>
      <c r="U102" s="2"/>
      <c r="V102" s="2"/>
      <c r="W102" s="2"/>
      <c r="X102" s="2"/>
      <c r="Y102" s="53"/>
    </row>
    <row r="103" spans="1:51" s="5" customFormat="1" ht="37.5" customHeight="1">
      <c r="B103" s="10"/>
      <c r="C103" s="13"/>
      <c r="D103" s="13"/>
      <c r="E103" s="2"/>
      <c r="F103" s="15"/>
      <c r="G103" s="16"/>
      <c r="H103" s="21"/>
      <c r="I103" s="22"/>
      <c r="J103" s="689"/>
      <c r="K103" s="23"/>
      <c r="L103" s="24"/>
      <c r="M103" s="19"/>
      <c r="N103" s="19"/>
      <c r="O103" s="19"/>
      <c r="P103" s="19"/>
      <c r="Q103" s="682"/>
      <c r="R103" s="10"/>
      <c r="S103" s="10"/>
      <c r="T103" s="10"/>
      <c r="U103" s="2"/>
      <c r="V103" s="2"/>
      <c r="W103" s="2"/>
      <c r="X103" s="2"/>
      <c r="Y103" s="53"/>
      <c r="AB103" s="5" t="s">
        <v>386</v>
      </c>
    </row>
    <row r="104" spans="1:51" s="5" customFormat="1" ht="37.5" customHeight="1">
      <c r="A104" s="5">
        <v>61</v>
      </c>
      <c r="B104" s="10"/>
      <c r="C104" s="13"/>
      <c r="D104" s="13"/>
      <c r="E104" s="2"/>
      <c r="F104" s="15"/>
      <c r="G104" s="16"/>
      <c r="H104" s="21"/>
      <c r="I104" s="22"/>
      <c r="J104" s="689"/>
      <c r="K104" s="23"/>
      <c r="L104" s="24"/>
      <c r="M104" s="19"/>
      <c r="N104" s="19"/>
      <c r="O104" s="19"/>
      <c r="P104" s="19"/>
      <c r="Q104" s="682"/>
      <c r="R104" s="10"/>
      <c r="S104" s="10"/>
      <c r="T104" s="10"/>
      <c r="U104" s="2"/>
      <c r="V104" s="2"/>
      <c r="W104" s="2"/>
      <c r="X104" s="2"/>
      <c r="Y104" s="53"/>
    </row>
    <row r="105" spans="1:51" s="5" customFormat="1" ht="37.5" customHeight="1">
      <c r="B105" s="10"/>
      <c r="C105" s="13"/>
      <c r="D105" s="13"/>
      <c r="E105" s="2"/>
      <c r="F105" s="15"/>
      <c r="G105" s="16"/>
      <c r="H105" s="21"/>
      <c r="I105" s="22"/>
      <c r="J105" s="689"/>
      <c r="K105" s="23"/>
      <c r="L105" s="24"/>
      <c r="M105" s="19"/>
      <c r="N105" s="19"/>
      <c r="O105" s="19"/>
      <c r="P105" s="19"/>
      <c r="Q105" s="682"/>
      <c r="R105" s="10"/>
      <c r="S105" s="10"/>
      <c r="T105" s="10"/>
      <c r="U105" s="2"/>
      <c r="V105" s="2"/>
      <c r="W105" s="2"/>
      <c r="X105" s="2"/>
      <c r="Y105" s="53"/>
    </row>
    <row r="106" spans="1:51" s="5" customFormat="1" ht="37.5" customHeight="1">
      <c r="B106" s="10"/>
      <c r="C106" s="13"/>
      <c r="D106" s="13"/>
      <c r="E106" s="2"/>
      <c r="F106" s="15"/>
      <c r="G106" s="16"/>
      <c r="H106" s="21"/>
      <c r="I106" s="22"/>
      <c r="J106" s="689"/>
      <c r="K106" s="23"/>
      <c r="L106" s="24"/>
      <c r="M106" s="19"/>
      <c r="N106" s="19"/>
      <c r="O106" s="19"/>
      <c r="P106" s="19"/>
      <c r="Q106" s="682"/>
      <c r="R106" s="10"/>
      <c r="S106" s="10"/>
      <c r="T106" s="10"/>
      <c r="U106" s="2"/>
      <c r="V106" s="2"/>
      <c r="W106" s="2"/>
      <c r="X106" s="2"/>
      <c r="Y106" s="53"/>
    </row>
    <row r="107" spans="1:51" s="5" customFormat="1" ht="37.5" customHeight="1">
      <c r="B107" s="10"/>
      <c r="C107" s="13"/>
      <c r="D107" s="13"/>
      <c r="E107" s="2"/>
      <c r="F107" s="15"/>
      <c r="G107" s="16"/>
      <c r="H107" s="21"/>
      <c r="I107" s="22"/>
      <c r="J107" s="689"/>
      <c r="K107" s="23"/>
      <c r="L107" s="24"/>
      <c r="M107" s="19"/>
      <c r="N107" s="19"/>
      <c r="O107" s="19"/>
      <c r="P107" s="19"/>
      <c r="Q107" s="682"/>
      <c r="R107" s="10"/>
      <c r="S107" s="10"/>
      <c r="T107" s="10"/>
      <c r="U107" s="2"/>
      <c r="V107" s="2"/>
      <c r="W107" s="2"/>
      <c r="X107" s="2"/>
      <c r="Y107" s="53"/>
    </row>
    <row r="108" spans="1:51" s="5" customFormat="1" ht="37.5" customHeight="1">
      <c r="B108" s="10"/>
      <c r="C108" s="13"/>
      <c r="D108" s="13"/>
      <c r="E108" s="2"/>
      <c r="F108" s="15"/>
      <c r="G108" s="16"/>
      <c r="H108" s="21"/>
      <c r="I108" s="22"/>
      <c r="J108" s="689"/>
      <c r="K108" s="23"/>
      <c r="L108" s="24"/>
      <c r="M108" s="19"/>
      <c r="N108" s="19"/>
      <c r="O108" s="19"/>
      <c r="P108" s="19"/>
      <c r="Q108" s="682"/>
      <c r="R108" s="10"/>
      <c r="S108" s="10"/>
      <c r="T108" s="10"/>
      <c r="U108" s="2"/>
      <c r="V108" s="2"/>
      <c r="W108" s="2"/>
      <c r="X108" s="2"/>
      <c r="Y108" s="53"/>
    </row>
    <row r="109" spans="1:51" s="5" customFormat="1" ht="37.5" customHeight="1">
      <c r="A109" s="5">
        <v>62</v>
      </c>
      <c r="B109" s="10"/>
      <c r="C109" s="13"/>
      <c r="D109" s="13"/>
      <c r="E109" s="2"/>
      <c r="F109" s="15"/>
      <c r="G109" s="16"/>
      <c r="H109" s="21"/>
      <c r="I109" s="22"/>
      <c r="J109" s="689"/>
      <c r="K109" s="23"/>
      <c r="L109" s="24"/>
      <c r="M109" s="19"/>
      <c r="N109" s="19"/>
      <c r="O109" s="19"/>
      <c r="P109" s="19"/>
      <c r="Q109" s="682"/>
      <c r="R109" s="10"/>
      <c r="S109" s="10"/>
      <c r="T109" s="10"/>
      <c r="U109" s="2"/>
      <c r="V109" s="2"/>
      <c r="W109" s="2"/>
      <c r="X109" s="2"/>
      <c r="Y109" s="53"/>
    </row>
    <row r="110" spans="1:51" s="5" customFormat="1" ht="37.5" customHeight="1">
      <c r="B110" s="10"/>
      <c r="C110" s="13"/>
      <c r="D110" s="13"/>
      <c r="E110" s="2"/>
      <c r="F110" s="15"/>
      <c r="G110" s="16"/>
      <c r="H110" s="21"/>
      <c r="I110" s="22"/>
      <c r="J110" s="689"/>
      <c r="K110" s="23"/>
      <c r="L110" s="24"/>
      <c r="M110" s="19"/>
      <c r="N110" s="19"/>
      <c r="O110" s="19"/>
      <c r="P110" s="19"/>
      <c r="Q110" s="682"/>
      <c r="R110" s="10"/>
      <c r="S110" s="10"/>
      <c r="T110" s="10"/>
      <c r="U110" s="2"/>
      <c r="V110" s="2"/>
      <c r="W110" s="2"/>
      <c r="X110" s="2"/>
      <c r="Y110" s="53"/>
    </row>
    <row r="111" spans="1:51" s="5" customFormat="1" ht="37.5" customHeight="1">
      <c r="B111" s="10"/>
      <c r="C111" s="13"/>
      <c r="D111" s="13"/>
      <c r="E111" s="2"/>
      <c r="F111" s="15"/>
      <c r="G111" s="16"/>
      <c r="H111" s="21"/>
      <c r="I111" s="22"/>
      <c r="J111" s="689"/>
      <c r="K111" s="23"/>
      <c r="L111" s="24"/>
      <c r="M111" s="19"/>
      <c r="N111" s="19"/>
      <c r="O111" s="19"/>
      <c r="P111" s="19"/>
      <c r="Q111" s="682"/>
      <c r="R111" s="10"/>
      <c r="S111" s="10"/>
      <c r="T111" s="10"/>
      <c r="U111" s="2"/>
      <c r="V111" s="2"/>
      <c r="W111" s="2"/>
      <c r="X111" s="2"/>
      <c r="Y111" s="53"/>
    </row>
    <row r="112" spans="1:51" s="5" customFormat="1" ht="37.5" customHeight="1">
      <c r="A112" s="5">
        <v>63</v>
      </c>
      <c r="B112" s="10"/>
      <c r="C112" s="13"/>
      <c r="D112" s="13"/>
      <c r="E112" s="2"/>
      <c r="F112" s="15"/>
      <c r="G112" s="16"/>
      <c r="H112" s="21"/>
      <c r="I112" s="22"/>
      <c r="J112" s="689"/>
      <c r="K112" s="23"/>
      <c r="L112" s="24"/>
      <c r="M112" s="19"/>
      <c r="N112" s="19"/>
      <c r="O112" s="19"/>
      <c r="P112" s="19"/>
      <c r="Q112" s="682"/>
      <c r="R112" s="10"/>
      <c r="S112" s="10"/>
      <c r="T112" s="10"/>
      <c r="U112" s="2"/>
      <c r="V112" s="2"/>
      <c r="W112" s="2"/>
      <c r="X112" s="2"/>
      <c r="Y112" s="53"/>
    </row>
    <row r="113" spans="1:25" s="5" customFormat="1" ht="37.5" customHeight="1">
      <c r="B113" s="10"/>
      <c r="C113" s="13"/>
      <c r="D113" s="13"/>
      <c r="E113" s="2"/>
      <c r="F113" s="15"/>
      <c r="G113" s="16"/>
      <c r="H113" s="21"/>
      <c r="I113" s="22"/>
      <c r="J113" s="689"/>
      <c r="K113" s="23"/>
      <c r="L113" s="24"/>
      <c r="M113" s="19"/>
      <c r="N113" s="19"/>
      <c r="O113" s="19"/>
      <c r="P113" s="19"/>
      <c r="Q113" s="682"/>
      <c r="R113" s="10"/>
      <c r="S113" s="10"/>
      <c r="T113" s="10"/>
      <c r="U113" s="2"/>
      <c r="V113" s="2"/>
      <c r="W113" s="2"/>
      <c r="X113" s="2"/>
      <c r="Y113" s="53"/>
    </row>
    <row r="114" spans="1:25" s="5" customFormat="1" ht="37.5" customHeight="1">
      <c r="B114" s="10"/>
      <c r="C114" s="13"/>
      <c r="D114" s="13"/>
      <c r="E114" s="2"/>
      <c r="F114" s="15"/>
      <c r="G114" s="16"/>
      <c r="H114" s="21"/>
      <c r="I114" s="22"/>
      <c r="J114" s="689"/>
      <c r="K114" s="23"/>
      <c r="L114" s="24"/>
      <c r="M114" s="19"/>
      <c r="N114" s="19"/>
      <c r="O114" s="19"/>
      <c r="P114" s="19"/>
      <c r="Q114" s="682"/>
      <c r="R114" s="10"/>
      <c r="S114" s="10"/>
      <c r="T114" s="10"/>
      <c r="U114" s="2"/>
      <c r="V114" s="2"/>
      <c r="W114" s="2"/>
      <c r="X114" s="2"/>
      <c r="Y114" s="53"/>
    </row>
    <row r="115" spans="1:25" s="5" customFormat="1" ht="37.5" customHeight="1">
      <c r="B115" s="10"/>
      <c r="C115" s="13"/>
      <c r="D115" s="13"/>
      <c r="E115" s="2"/>
      <c r="F115" s="15"/>
      <c r="G115" s="16"/>
      <c r="H115" s="21"/>
      <c r="I115" s="22"/>
      <c r="J115" s="689"/>
      <c r="K115" s="23"/>
      <c r="L115" s="24"/>
      <c r="M115" s="19"/>
      <c r="N115" s="19"/>
      <c r="O115" s="19"/>
      <c r="P115" s="19"/>
      <c r="Q115" s="682"/>
      <c r="R115" s="10"/>
      <c r="S115" s="10"/>
      <c r="T115" s="10"/>
      <c r="U115" s="2"/>
      <c r="V115" s="2"/>
      <c r="W115" s="2"/>
      <c r="X115" s="2"/>
      <c r="Y115" s="53"/>
    </row>
    <row r="116" spans="1:25" s="5" customFormat="1" ht="37.5" customHeight="1">
      <c r="A116" s="37">
        <v>64</v>
      </c>
      <c r="B116" s="10"/>
      <c r="C116" s="13"/>
      <c r="D116" s="13"/>
      <c r="E116" s="2"/>
      <c r="F116" s="15"/>
      <c r="G116" s="16"/>
      <c r="H116" s="21"/>
      <c r="I116" s="22"/>
      <c r="J116" s="689"/>
      <c r="K116" s="23"/>
      <c r="L116" s="24"/>
      <c r="M116" s="19"/>
      <c r="N116" s="19"/>
      <c r="O116" s="19"/>
      <c r="P116" s="19"/>
      <c r="Q116" s="682"/>
      <c r="R116" s="10"/>
      <c r="S116" s="10"/>
      <c r="T116" s="10"/>
      <c r="U116" s="2"/>
      <c r="V116" s="2"/>
      <c r="W116" s="2"/>
      <c r="X116" s="2"/>
      <c r="Y116" s="53"/>
    </row>
    <row r="117" spans="1:25" s="5" customFormat="1" ht="37.5" customHeight="1">
      <c r="B117" s="10"/>
      <c r="C117" s="13"/>
      <c r="D117" s="13"/>
      <c r="E117" s="2"/>
      <c r="F117" s="15"/>
      <c r="G117" s="16"/>
      <c r="H117" s="21"/>
      <c r="I117" s="22"/>
      <c r="J117" s="689"/>
      <c r="K117" s="23"/>
      <c r="L117" s="24"/>
      <c r="M117" s="19"/>
      <c r="N117" s="19"/>
      <c r="O117" s="19"/>
      <c r="P117" s="19"/>
      <c r="Q117" s="682"/>
      <c r="R117" s="10"/>
      <c r="S117" s="10"/>
      <c r="T117" s="10"/>
      <c r="U117" s="2"/>
      <c r="V117" s="2"/>
      <c r="W117" s="2"/>
      <c r="X117" s="2"/>
      <c r="Y117" s="53"/>
    </row>
    <row r="118" spans="1:25" s="5" customFormat="1" ht="37.5" customHeight="1">
      <c r="B118" s="10"/>
      <c r="C118" s="13"/>
      <c r="D118" s="13"/>
      <c r="E118" s="2"/>
      <c r="F118" s="15"/>
      <c r="G118" s="16"/>
      <c r="H118" s="21"/>
      <c r="I118" s="22"/>
      <c r="J118" s="689"/>
      <c r="K118" s="23"/>
      <c r="L118" s="24"/>
      <c r="M118" s="19"/>
      <c r="N118" s="19"/>
      <c r="O118" s="19"/>
      <c r="P118" s="19"/>
      <c r="Q118" s="682"/>
      <c r="R118" s="10"/>
      <c r="S118" s="10"/>
      <c r="T118" s="10"/>
      <c r="U118" s="2"/>
      <c r="V118" s="2"/>
      <c r="W118" s="2"/>
      <c r="X118" s="2"/>
      <c r="Y118" s="53"/>
    </row>
    <row r="119" spans="1:25" s="5" customFormat="1" ht="37.5" customHeight="1">
      <c r="B119" s="10"/>
      <c r="C119" s="13"/>
      <c r="D119" s="13"/>
      <c r="E119" s="2"/>
      <c r="F119" s="15"/>
      <c r="G119" s="16"/>
      <c r="H119" s="21"/>
      <c r="I119" s="22"/>
      <c r="J119" s="689"/>
      <c r="K119" s="23"/>
      <c r="L119" s="24"/>
      <c r="M119" s="19"/>
      <c r="N119" s="19"/>
      <c r="O119" s="19"/>
      <c r="P119" s="19"/>
      <c r="Q119" s="682"/>
      <c r="R119" s="10"/>
      <c r="S119" s="10"/>
      <c r="T119" s="10"/>
      <c r="U119" s="2"/>
      <c r="V119" s="2"/>
      <c r="W119" s="2"/>
      <c r="X119" s="2"/>
      <c r="Y119" s="53"/>
    </row>
    <row r="120" spans="1:25" s="5" customFormat="1" ht="37.5" customHeight="1">
      <c r="B120" s="10"/>
      <c r="C120" s="13"/>
      <c r="D120" s="13"/>
      <c r="E120" s="2"/>
      <c r="F120" s="15"/>
      <c r="G120" s="16"/>
      <c r="H120" s="21"/>
      <c r="I120" s="22"/>
      <c r="J120" s="689"/>
      <c r="K120" s="23"/>
      <c r="L120" s="24"/>
      <c r="M120" s="19"/>
      <c r="N120" s="19"/>
      <c r="O120" s="19"/>
      <c r="P120" s="19"/>
      <c r="Q120" s="682"/>
      <c r="R120" s="10"/>
      <c r="S120" s="10"/>
      <c r="T120" s="10"/>
      <c r="U120" s="2"/>
      <c r="V120" s="2"/>
      <c r="W120" s="2"/>
      <c r="X120" s="2"/>
      <c r="Y120" s="53"/>
    </row>
    <row r="121" spans="1:25" s="5" customFormat="1" ht="37.5" customHeight="1">
      <c r="B121" s="10"/>
      <c r="C121" s="13"/>
      <c r="D121" s="13"/>
      <c r="E121" s="2"/>
      <c r="F121" s="15"/>
      <c r="G121" s="16"/>
      <c r="H121" s="21"/>
      <c r="I121" s="22"/>
      <c r="J121" s="689"/>
      <c r="K121" s="23"/>
      <c r="L121" s="24"/>
      <c r="M121" s="19"/>
      <c r="N121" s="19"/>
      <c r="O121" s="19"/>
      <c r="P121" s="19"/>
      <c r="Q121" s="682"/>
      <c r="R121" s="10"/>
      <c r="S121" s="10"/>
      <c r="T121" s="10"/>
      <c r="U121" s="2"/>
      <c r="V121" s="2"/>
      <c r="W121" s="2"/>
      <c r="X121" s="2"/>
      <c r="Y121" s="53"/>
    </row>
    <row r="122" spans="1:25" s="5" customFormat="1" ht="37.5" customHeight="1">
      <c r="B122" s="10"/>
      <c r="C122" s="13"/>
      <c r="D122" s="13"/>
      <c r="E122" s="2"/>
      <c r="F122" s="15"/>
      <c r="G122" s="16"/>
      <c r="H122" s="21"/>
      <c r="I122" s="22"/>
      <c r="J122" s="689"/>
      <c r="K122" s="23"/>
      <c r="L122" s="24"/>
      <c r="M122" s="19"/>
      <c r="N122" s="19"/>
      <c r="O122" s="19"/>
      <c r="P122" s="19"/>
      <c r="Q122" s="682"/>
      <c r="R122" s="10"/>
      <c r="S122" s="10"/>
      <c r="T122" s="10"/>
      <c r="U122" s="2"/>
      <c r="V122" s="2"/>
      <c r="W122" s="2"/>
      <c r="X122" s="2"/>
      <c r="Y122" s="53"/>
    </row>
    <row r="123" spans="1:25" s="5" customFormat="1" ht="37.5" customHeight="1">
      <c r="B123" s="10"/>
      <c r="C123" s="13"/>
      <c r="D123" s="13"/>
      <c r="E123" s="2"/>
      <c r="F123" s="15"/>
      <c r="G123" s="16"/>
      <c r="H123" s="21"/>
      <c r="I123" s="22"/>
      <c r="J123" s="689"/>
      <c r="K123" s="23"/>
      <c r="L123" s="24"/>
      <c r="M123" s="19"/>
      <c r="N123" s="19"/>
      <c r="O123" s="19"/>
      <c r="P123" s="19"/>
      <c r="Q123" s="682"/>
      <c r="R123" s="10"/>
      <c r="S123" s="10"/>
      <c r="T123" s="10"/>
      <c r="U123" s="2"/>
      <c r="V123" s="2"/>
      <c r="W123" s="2"/>
      <c r="X123" s="2"/>
      <c r="Y123" s="53"/>
    </row>
    <row r="124" spans="1:25" s="5" customFormat="1" ht="37.5" customHeight="1">
      <c r="B124" s="10"/>
      <c r="C124" s="13"/>
      <c r="D124" s="13"/>
      <c r="E124" s="2"/>
      <c r="F124" s="15"/>
      <c r="G124" s="16"/>
      <c r="H124" s="21"/>
      <c r="I124" s="22"/>
      <c r="J124" s="689"/>
      <c r="K124" s="23"/>
      <c r="L124" s="24"/>
      <c r="M124" s="19"/>
      <c r="N124" s="19"/>
      <c r="O124" s="19"/>
      <c r="P124" s="19"/>
      <c r="Q124" s="682"/>
      <c r="R124" s="10"/>
      <c r="S124" s="10"/>
      <c r="T124" s="10"/>
      <c r="U124" s="2"/>
      <c r="V124" s="2"/>
      <c r="W124" s="2"/>
      <c r="X124" s="2"/>
      <c r="Y124" s="53"/>
    </row>
    <row r="125" spans="1:25" s="5" customFormat="1" ht="37.5" customHeight="1">
      <c r="B125" s="10"/>
      <c r="C125" s="13"/>
      <c r="D125" s="13"/>
      <c r="E125" s="2"/>
      <c r="F125" s="15"/>
      <c r="G125" s="16"/>
      <c r="H125" s="21"/>
      <c r="I125" s="22"/>
      <c r="J125" s="689"/>
      <c r="K125" s="23"/>
      <c r="L125" s="24"/>
      <c r="M125" s="19"/>
      <c r="N125" s="19"/>
      <c r="O125" s="19"/>
      <c r="P125" s="19"/>
      <c r="Q125" s="682"/>
      <c r="R125" s="10"/>
      <c r="S125" s="10"/>
      <c r="T125" s="10"/>
      <c r="U125" s="2"/>
      <c r="V125" s="2"/>
      <c r="W125" s="2"/>
      <c r="X125" s="2"/>
      <c r="Y125" s="53"/>
    </row>
    <row r="126" spans="1:25" s="5" customFormat="1" ht="37.5" customHeight="1">
      <c r="B126" s="10"/>
      <c r="C126" s="13"/>
      <c r="D126" s="13"/>
      <c r="E126" s="2"/>
      <c r="F126" s="15"/>
      <c r="G126" s="16"/>
      <c r="H126" s="21"/>
      <c r="I126" s="22"/>
      <c r="J126" s="689"/>
      <c r="K126" s="23"/>
      <c r="L126" s="24"/>
      <c r="M126" s="19"/>
      <c r="N126" s="19"/>
      <c r="O126" s="19"/>
      <c r="P126" s="19"/>
      <c r="Q126" s="682"/>
      <c r="R126" s="10"/>
      <c r="S126" s="10"/>
      <c r="T126" s="10"/>
      <c r="U126" s="2"/>
      <c r="V126" s="2"/>
      <c r="W126" s="2"/>
      <c r="X126" s="2"/>
      <c r="Y126" s="53"/>
    </row>
    <row r="127" spans="1:25" s="5" customFormat="1" ht="37.5" customHeight="1">
      <c r="B127" s="10"/>
      <c r="C127" s="13"/>
      <c r="D127" s="13"/>
      <c r="E127" s="2"/>
      <c r="F127" s="15"/>
      <c r="G127" s="16"/>
      <c r="H127" s="21"/>
      <c r="I127" s="22"/>
      <c r="J127" s="689"/>
      <c r="K127" s="23"/>
      <c r="L127" s="24"/>
      <c r="M127" s="19"/>
      <c r="N127" s="19"/>
      <c r="O127" s="19"/>
      <c r="P127" s="19"/>
      <c r="Q127" s="682"/>
      <c r="R127" s="10"/>
      <c r="S127" s="10"/>
      <c r="T127" s="10"/>
      <c r="U127" s="2"/>
      <c r="V127" s="2"/>
      <c r="W127" s="2"/>
      <c r="X127" s="2"/>
      <c r="Y127" s="53"/>
    </row>
    <row r="128" spans="1:25" s="5" customFormat="1" ht="37.5" customHeight="1">
      <c r="B128" s="10"/>
      <c r="C128" s="13"/>
      <c r="D128" s="13"/>
      <c r="E128" s="2"/>
      <c r="F128" s="15"/>
      <c r="G128" s="16"/>
      <c r="H128" s="21"/>
      <c r="I128" s="22"/>
      <c r="J128" s="689"/>
      <c r="K128" s="23"/>
      <c r="L128" s="24"/>
      <c r="M128" s="19"/>
      <c r="N128" s="19"/>
      <c r="O128" s="19"/>
      <c r="P128" s="19"/>
      <c r="Q128" s="682"/>
      <c r="R128" s="10"/>
      <c r="S128" s="10"/>
      <c r="T128" s="10"/>
      <c r="U128" s="2"/>
      <c r="V128" s="2"/>
      <c r="W128" s="2"/>
      <c r="X128" s="2"/>
      <c r="Y128" s="53"/>
    </row>
    <row r="129" spans="2:25" s="5" customFormat="1" ht="37.5" customHeight="1">
      <c r="B129" s="10"/>
      <c r="C129" s="13"/>
      <c r="D129" s="13"/>
      <c r="E129" s="2"/>
      <c r="F129" s="15"/>
      <c r="G129" s="16"/>
      <c r="H129" s="21"/>
      <c r="I129" s="22"/>
      <c r="J129" s="689"/>
      <c r="K129" s="23"/>
      <c r="L129" s="24"/>
      <c r="M129" s="19"/>
      <c r="N129" s="19"/>
      <c r="O129" s="19"/>
      <c r="P129" s="19"/>
      <c r="Q129" s="682"/>
      <c r="R129" s="10"/>
      <c r="S129" s="10"/>
      <c r="T129" s="10"/>
      <c r="U129" s="2"/>
      <c r="V129" s="2"/>
      <c r="W129" s="2"/>
      <c r="X129" s="2"/>
      <c r="Y129" s="53"/>
    </row>
    <row r="130" spans="2:25" s="5" customFormat="1" ht="37.5" customHeight="1">
      <c r="B130" s="10"/>
      <c r="C130" s="13"/>
      <c r="D130" s="13"/>
      <c r="E130" s="2"/>
      <c r="F130" s="15"/>
      <c r="G130" s="16"/>
      <c r="H130" s="21"/>
      <c r="I130" s="22"/>
      <c r="J130" s="689"/>
      <c r="K130" s="23"/>
      <c r="L130" s="24"/>
      <c r="M130" s="19"/>
      <c r="N130" s="19"/>
      <c r="O130" s="19"/>
      <c r="P130" s="19"/>
      <c r="Q130" s="682"/>
      <c r="R130" s="10"/>
      <c r="S130" s="10"/>
      <c r="T130" s="10"/>
      <c r="U130" s="2"/>
      <c r="V130" s="2"/>
      <c r="W130" s="2"/>
      <c r="X130" s="2"/>
      <c r="Y130" s="53"/>
    </row>
    <row r="131" spans="2:25" s="5" customFormat="1" ht="37.5" customHeight="1">
      <c r="B131" s="10"/>
      <c r="C131" s="13"/>
      <c r="D131" s="13"/>
      <c r="E131" s="2"/>
      <c r="F131" s="15"/>
      <c r="G131" s="16"/>
      <c r="H131" s="21"/>
      <c r="I131" s="22"/>
      <c r="J131" s="689"/>
      <c r="K131" s="23"/>
      <c r="L131" s="24"/>
      <c r="M131" s="19"/>
      <c r="N131" s="19"/>
      <c r="O131" s="19"/>
      <c r="P131" s="19"/>
      <c r="Q131" s="682"/>
      <c r="R131" s="10"/>
      <c r="S131" s="10"/>
      <c r="T131" s="10"/>
      <c r="U131" s="2"/>
      <c r="V131" s="2"/>
      <c r="W131" s="2"/>
      <c r="X131" s="2"/>
      <c r="Y131" s="53"/>
    </row>
    <row r="132" spans="2:25" s="5" customFormat="1" ht="37.5" customHeight="1">
      <c r="B132" s="10"/>
      <c r="C132" s="13"/>
      <c r="D132" s="13"/>
      <c r="E132" s="2"/>
      <c r="F132" s="15"/>
      <c r="G132" s="16"/>
      <c r="H132" s="21"/>
      <c r="I132" s="22"/>
      <c r="J132" s="689"/>
      <c r="K132" s="23"/>
      <c r="L132" s="24"/>
      <c r="M132" s="19"/>
      <c r="N132" s="19"/>
      <c r="O132" s="19"/>
      <c r="P132" s="19"/>
      <c r="Q132" s="682"/>
      <c r="R132" s="10"/>
      <c r="S132" s="10"/>
      <c r="T132" s="10"/>
      <c r="U132" s="2"/>
      <c r="V132" s="2"/>
      <c r="W132" s="2"/>
      <c r="X132" s="2"/>
      <c r="Y132" s="53"/>
    </row>
    <row r="133" spans="2:25" s="5" customFormat="1" ht="37.5" customHeight="1">
      <c r="B133" s="10"/>
      <c r="C133" s="13"/>
      <c r="D133" s="13"/>
      <c r="E133" s="2"/>
      <c r="F133" s="15"/>
      <c r="G133" s="16"/>
      <c r="H133" s="21"/>
      <c r="I133" s="22"/>
      <c r="J133" s="689"/>
      <c r="K133" s="23"/>
      <c r="L133" s="24"/>
      <c r="M133" s="19"/>
      <c r="N133" s="19"/>
      <c r="O133" s="19"/>
      <c r="P133" s="19"/>
      <c r="Q133" s="682"/>
      <c r="R133" s="10"/>
      <c r="S133" s="10"/>
      <c r="T133" s="10"/>
      <c r="U133" s="2"/>
      <c r="V133" s="2"/>
      <c r="W133" s="2"/>
      <c r="X133" s="2"/>
      <c r="Y133" s="53"/>
    </row>
    <row r="134" spans="2:25" s="5" customFormat="1" ht="37.5" customHeight="1">
      <c r="B134" s="10"/>
      <c r="C134" s="13"/>
      <c r="D134" s="13"/>
      <c r="E134" s="2"/>
      <c r="F134" s="15"/>
      <c r="G134" s="16"/>
      <c r="H134" s="21"/>
      <c r="I134" s="22"/>
      <c r="J134" s="689"/>
      <c r="K134" s="23"/>
      <c r="L134" s="24"/>
      <c r="M134" s="19"/>
      <c r="N134" s="19"/>
      <c r="O134" s="19"/>
      <c r="P134" s="19"/>
      <c r="Q134" s="682"/>
      <c r="R134" s="10"/>
      <c r="S134" s="10"/>
      <c r="T134" s="10"/>
      <c r="U134" s="2"/>
      <c r="V134" s="2"/>
      <c r="W134" s="2"/>
      <c r="X134" s="2"/>
      <c r="Y134" s="53"/>
    </row>
    <row r="135" spans="2:25" s="5" customFormat="1" ht="37.5" customHeight="1">
      <c r="B135" s="10"/>
      <c r="C135" s="13"/>
      <c r="D135" s="13"/>
      <c r="E135" s="2"/>
      <c r="F135" s="15"/>
      <c r="G135" s="16"/>
      <c r="H135" s="21"/>
      <c r="I135" s="22"/>
      <c r="J135" s="689"/>
      <c r="K135" s="23"/>
      <c r="L135" s="24"/>
      <c r="M135" s="19"/>
      <c r="N135" s="19"/>
      <c r="O135" s="19"/>
      <c r="P135" s="19"/>
      <c r="Q135" s="682"/>
      <c r="R135" s="10"/>
      <c r="S135" s="10"/>
      <c r="T135" s="10"/>
      <c r="U135" s="2"/>
      <c r="V135" s="2"/>
      <c r="W135" s="2"/>
      <c r="X135" s="2"/>
      <c r="Y135" s="53"/>
    </row>
    <row r="136" spans="2:25" s="5" customFormat="1" ht="37.5" customHeight="1">
      <c r="B136" s="10"/>
      <c r="C136" s="13"/>
      <c r="D136" s="13"/>
      <c r="E136" s="2"/>
      <c r="F136" s="15"/>
      <c r="G136" s="16"/>
      <c r="H136" s="21"/>
      <c r="I136" s="22"/>
      <c r="J136" s="689"/>
      <c r="K136" s="23"/>
      <c r="L136" s="24"/>
      <c r="M136" s="19"/>
      <c r="N136" s="19"/>
      <c r="O136" s="19"/>
      <c r="P136" s="19"/>
      <c r="Q136" s="682"/>
      <c r="R136" s="10"/>
      <c r="S136" s="10"/>
      <c r="T136" s="10"/>
      <c r="U136" s="2"/>
      <c r="V136" s="2"/>
      <c r="W136" s="2"/>
      <c r="X136" s="2"/>
      <c r="Y136" s="53"/>
    </row>
    <row r="137" spans="2:25" s="5" customFormat="1" ht="37.5" customHeight="1">
      <c r="B137" s="10"/>
      <c r="C137" s="13"/>
      <c r="D137" s="13"/>
      <c r="E137" s="2"/>
      <c r="F137" s="15"/>
      <c r="G137" s="16"/>
      <c r="H137" s="21"/>
      <c r="I137" s="22"/>
      <c r="J137" s="689"/>
      <c r="K137" s="23"/>
      <c r="L137" s="24"/>
      <c r="M137" s="19"/>
      <c r="N137" s="19"/>
      <c r="O137" s="19"/>
      <c r="P137" s="19"/>
      <c r="Q137" s="682"/>
      <c r="R137" s="10"/>
      <c r="S137" s="10"/>
      <c r="T137" s="10"/>
      <c r="U137" s="2"/>
      <c r="V137" s="2"/>
      <c r="W137" s="2"/>
      <c r="X137" s="2"/>
      <c r="Y137" s="53"/>
    </row>
    <row r="138" spans="2:25" s="5" customFormat="1" ht="37.5" customHeight="1">
      <c r="B138" s="10"/>
      <c r="C138" s="13"/>
      <c r="D138" s="13"/>
      <c r="E138" s="2"/>
      <c r="F138" s="15"/>
      <c r="G138" s="16"/>
      <c r="H138" s="21"/>
      <c r="I138" s="22"/>
      <c r="J138" s="689"/>
      <c r="K138" s="23"/>
      <c r="L138" s="24"/>
      <c r="M138" s="19"/>
      <c r="N138" s="19"/>
      <c r="O138" s="19"/>
      <c r="P138" s="19"/>
      <c r="Q138" s="682"/>
      <c r="R138" s="10"/>
      <c r="S138" s="10"/>
      <c r="T138" s="10"/>
      <c r="U138" s="2"/>
      <c r="V138" s="2"/>
      <c r="W138" s="2"/>
      <c r="X138" s="2"/>
      <c r="Y138" s="53"/>
    </row>
    <row r="139" spans="2:25" s="5" customFormat="1" ht="37.5" customHeight="1">
      <c r="B139" s="10"/>
      <c r="C139" s="13"/>
      <c r="D139" s="13"/>
      <c r="E139" s="2"/>
      <c r="F139" s="15"/>
      <c r="G139" s="16"/>
      <c r="H139" s="21"/>
      <c r="I139" s="22"/>
      <c r="J139" s="689"/>
      <c r="K139" s="23"/>
      <c r="L139" s="24"/>
      <c r="M139" s="19"/>
      <c r="N139" s="19"/>
      <c r="O139" s="19"/>
      <c r="P139" s="19"/>
      <c r="Q139" s="682"/>
      <c r="R139" s="10"/>
      <c r="S139" s="10"/>
      <c r="T139" s="10"/>
      <c r="U139" s="2"/>
      <c r="V139" s="2"/>
      <c r="W139" s="2"/>
      <c r="X139" s="2"/>
      <c r="Y139" s="53"/>
    </row>
    <row r="140" spans="2:25" s="5" customFormat="1" ht="37.5" customHeight="1">
      <c r="B140" s="10"/>
      <c r="C140" s="13"/>
      <c r="D140" s="13"/>
      <c r="E140" s="2"/>
      <c r="F140" s="15"/>
      <c r="G140" s="16"/>
      <c r="H140" s="21"/>
      <c r="I140" s="22"/>
      <c r="J140" s="689"/>
      <c r="K140" s="23"/>
      <c r="L140" s="24"/>
      <c r="M140" s="19"/>
      <c r="N140" s="19"/>
      <c r="O140" s="19"/>
      <c r="P140" s="19"/>
      <c r="Q140" s="682"/>
      <c r="R140" s="10"/>
      <c r="S140" s="10"/>
      <c r="T140" s="10"/>
      <c r="U140" s="2"/>
      <c r="V140" s="2"/>
      <c r="W140" s="2"/>
      <c r="X140" s="2"/>
      <c r="Y140" s="53"/>
    </row>
    <row r="141" spans="2:25" s="5" customFormat="1" ht="37.5" customHeight="1">
      <c r="B141" s="10"/>
      <c r="C141" s="13"/>
      <c r="D141" s="13"/>
      <c r="E141" s="2"/>
      <c r="F141" s="15"/>
      <c r="G141" s="16"/>
      <c r="H141" s="21"/>
      <c r="I141" s="22"/>
      <c r="J141" s="689"/>
      <c r="K141" s="23"/>
      <c r="L141" s="24"/>
      <c r="M141" s="19"/>
      <c r="N141" s="19"/>
      <c r="O141" s="19"/>
      <c r="P141" s="19"/>
      <c r="Q141" s="682"/>
      <c r="R141" s="10"/>
      <c r="S141" s="10"/>
      <c r="T141" s="10"/>
      <c r="U141" s="2"/>
      <c r="V141" s="2"/>
      <c r="W141" s="2"/>
      <c r="X141" s="2"/>
      <c r="Y141" s="53"/>
    </row>
    <row r="142" spans="2:25" s="5" customFormat="1" ht="37.5" customHeight="1">
      <c r="B142" s="10"/>
      <c r="C142" s="13"/>
      <c r="D142" s="13"/>
      <c r="E142" s="2"/>
      <c r="F142" s="15"/>
      <c r="G142" s="16"/>
      <c r="H142" s="21"/>
      <c r="I142" s="22"/>
      <c r="J142" s="689"/>
      <c r="K142" s="23"/>
      <c r="L142" s="24"/>
      <c r="M142" s="19"/>
      <c r="N142" s="19"/>
      <c r="O142" s="19"/>
      <c r="P142" s="19"/>
      <c r="Q142" s="682"/>
      <c r="R142" s="10"/>
      <c r="S142" s="10"/>
      <c r="T142" s="10"/>
      <c r="U142" s="2"/>
      <c r="V142" s="2"/>
      <c r="W142" s="2"/>
      <c r="X142" s="2"/>
      <c r="Y142" s="53"/>
    </row>
    <row r="143" spans="2:25" s="5" customFormat="1" ht="37.5" customHeight="1">
      <c r="B143" s="10"/>
      <c r="C143" s="13"/>
      <c r="D143" s="13"/>
      <c r="E143" s="2"/>
      <c r="F143" s="15"/>
      <c r="G143" s="16"/>
      <c r="H143" s="21"/>
      <c r="I143" s="22"/>
      <c r="J143" s="689"/>
      <c r="K143" s="23"/>
      <c r="L143" s="24"/>
      <c r="M143" s="19"/>
      <c r="N143" s="19"/>
      <c r="O143" s="19"/>
      <c r="P143" s="19"/>
      <c r="Q143" s="682"/>
      <c r="R143" s="10"/>
      <c r="S143" s="10"/>
      <c r="T143" s="10"/>
      <c r="U143" s="2"/>
      <c r="V143" s="2"/>
      <c r="W143" s="2"/>
      <c r="X143" s="2"/>
      <c r="Y143" s="53"/>
    </row>
    <row r="144" spans="2:25" s="5" customFormat="1" ht="37.5" customHeight="1">
      <c r="B144" s="10"/>
      <c r="C144" s="13"/>
      <c r="D144" s="13"/>
      <c r="E144" s="2"/>
      <c r="F144" s="15"/>
      <c r="G144" s="16"/>
      <c r="H144" s="21"/>
      <c r="I144" s="22"/>
      <c r="J144" s="689"/>
      <c r="K144" s="23"/>
      <c r="L144" s="24"/>
      <c r="M144" s="19"/>
      <c r="N144" s="19"/>
      <c r="O144" s="19"/>
      <c r="P144" s="19"/>
      <c r="Q144" s="682"/>
      <c r="R144" s="10"/>
      <c r="S144" s="10"/>
      <c r="T144" s="10"/>
      <c r="U144" s="2"/>
      <c r="V144" s="2"/>
      <c r="W144" s="2"/>
      <c r="X144" s="2"/>
      <c r="Y144" s="53"/>
    </row>
    <row r="145" spans="1:51" s="5" customFormat="1" ht="37.5" customHeight="1">
      <c r="B145" s="10"/>
      <c r="C145" s="13"/>
      <c r="D145" s="13"/>
      <c r="E145" s="2"/>
      <c r="F145" s="15"/>
      <c r="G145" s="16"/>
      <c r="H145" s="21"/>
      <c r="I145" s="22"/>
      <c r="J145" s="689"/>
      <c r="K145" s="23"/>
      <c r="L145" s="24"/>
      <c r="M145" s="19"/>
      <c r="N145" s="19"/>
      <c r="O145" s="19"/>
      <c r="P145" s="19"/>
      <c r="Q145" s="682"/>
      <c r="R145" s="10"/>
      <c r="S145" s="10"/>
      <c r="T145" s="10"/>
      <c r="U145" s="2"/>
      <c r="V145" s="2"/>
      <c r="W145" s="2"/>
      <c r="X145" s="2"/>
      <c r="Y145" s="53"/>
    </row>
    <row r="146" spans="1:51" s="5" customFormat="1" ht="37.5" customHeight="1">
      <c r="B146" s="10"/>
      <c r="C146" s="13"/>
      <c r="D146" s="13"/>
      <c r="E146" s="2"/>
      <c r="F146" s="15"/>
      <c r="G146" s="16"/>
      <c r="H146" s="21"/>
      <c r="I146" s="22"/>
      <c r="J146" s="689"/>
      <c r="K146" s="23"/>
      <c r="L146" s="24"/>
      <c r="M146" s="19"/>
      <c r="N146" s="19"/>
      <c r="O146" s="19"/>
      <c r="P146" s="19"/>
      <c r="Q146" s="682"/>
      <c r="R146" s="10"/>
      <c r="S146" s="10"/>
      <c r="T146" s="10"/>
      <c r="U146" s="2"/>
      <c r="V146" s="2"/>
      <c r="W146" s="2"/>
      <c r="X146" s="2"/>
      <c r="Y146" s="53"/>
    </row>
    <row r="147" spans="1:51" s="5" customFormat="1" ht="37.5" customHeight="1">
      <c r="B147" s="10"/>
      <c r="C147" s="13"/>
      <c r="D147" s="13"/>
      <c r="E147" s="2"/>
      <c r="F147" s="15"/>
      <c r="G147" s="16"/>
      <c r="H147" s="21"/>
      <c r="I147" s="22"/>
      <c r="J147" s="689"/>
      <c r="K147" s="23"/>
      <c r="L147" s="24"/>
      <c r="M147" s="19"/>
      <c r="N147" s="19"/>
      <c r="O147" s="19"/>
      <c r="P147" s="19"/>
      <c r="Q147" s="682"/>
      <c r="R147" s="10"/>
      <c r="S147" s="10"/>
      <c r="T147" s="10"/>
      <c r="U147" s="2"/>
      <c r="V147" s="2"/>
      <c r="W147" s="2"/>
      <c r="X147" s="2"/>
      <c r="Y147" s="53"/>
    </row>
    <row r="148" spans="1:51" s="8" customFormat="1" ht="37.5" customHeight="1">
      <c r="A148" s="5"/>
      <c r="B148" s="10"/>
      <c r="C148" s="13"/>
      <c r="D148" s="13"/>
      <c r="E148" s="2"/>
      <c r="F148" s="15"/>
      <c r="G148" s="16"/>
      <c r="H148" s="21"/>
      <c r="I148" s="22"/>
      <c r="J148" s="689"/>
      <c r="K148" s="23"/>
      <c r="L148" s="24"/>
      <c r="M148" s="19"/>
      <c r="N148" s="19"/>
      <c r="O148" s="19"/>
      <c r="P148" s="19"/>
      <c r="Q148" s="682"/>
      <c r="R148" s="10"/>
      <c r="S148" s="10"/>
      <c r="T148" s="10"/>
      <c r="U148" s="2"/>
      <c r="V148" s="2"/>
      <c r="W148" s="2"/>
      <c r="X148" s="2"/>
      <c r="Y148" s="53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</row>
    <row r="149" spans="1:51" s="5" customFormat="1" ht="37.5" customHeight="1">
      <c r="B149" s="10"/>
      <c r="C149" s="13"/>
      <c r="D149" s="13"/>
      <c r="E149" s="2"/>
      <c r="F149" s="15"/>
      <c r="G149" s="16"/>
      <c r="H149" s="21"/>
      <c r="I149" s="22"/>
      <c r="J149" s="689"/>
      <c r="K149" s="23"/>
      <c r="L149" s="24"/>
      <c r="M149" s="19"/>
      <c r="N149" s="19"/>
      <c r="O149" s="19"/>
      <c r="P149" s="19"/>
      <c r="Q149" s="682"/>
      <c r="R149" s="10"/>
      <c r="S149" s="10"/>
      <c r="T149" s="10"/>
      <c r="U149" s="2"/>
      <c r="V149" s="2"/>
      <c r="W149" s="2"/>
      <c r="X149" s="2"/>
      <c r="Y149" s="53"/>
    </row>
    <row r="150" spans="1:51" s="5" customFormat="1" ht="37.5" customHeight="1">
      <c r="B150" s="10"/>
      <c r="C150" s="13"/>
      <c r="D150" s="13"/>
      <c r="E150" s="2"/>
      <c r="F150" s="15"/>
      <c r="G150" s="16"/>
      <c r="H150" s="21"/>
      <c r="I150" s="22"/>
      <c r="J150" s="689"/>
      <c r="K150" s="23"/>
      <c r="L150" s="24"/>
      <c r="M150" s="19"/>
      <c r="N150" s="19"/>
      <c r="O150" s="19"/>
      <c r="P150" s="19"/>
      <c r="Q150" s="682"/>
      <c r="R150" s="10"/>
      <c r="S150" s="10"/>
      <c r="T150" s="10"/>
      <c r="U150" s="2"/>
      <c r="V150" s="2"/>
      <c r="W150" s="2"/>
      <c r="X150" s="2"/>
      <c r="Y150" s="53"/>
    </row>
    <row r="151" spans="1:51" s="5" customFormat="1" ht="37.5" customHeight="1">
      <c r="B151" s="10"/>
      <c r="C151" s="13"/>
      <c r="D151" s="13"/>
      <c r="E151" s="2"/>
      <c r="F151" s="15"/>
      <c r="G151" s="16"/>
      <c r="H151" s="21"/>
      <c r="I151" s="22"/>
      <c r="J151" s="689"/>
      <c r="K151" s="23"/>
      <c r="L151" s="24"/>
      <c r="M151" s="19"/>
      <c r="N151" s="19"/>
      <c r="O151" s="19"/>
      <c r="P151" s="19"/>
      <c r="Q151" s="682"/>
      <c r="R151" s="10"/>
      <c r="S151" s="10"/>
      <c r="T151" s="10"/>
      <c r="U151" s="2"/>
      <c r="V151" s="2"/>
      <c r="W151" s="2"/>
      <c r="X151" s="2"/>
      <c r="Y151" s="53"/>
    </row>
    <row r="152" spans="1:51" s="5" customFormat="1" ht="37.5" customHeight="1">
      <c r="B152" s="10"/>
      <c r="C152" s="13"/>
      <c r="D152" s="13"/>
      <c r="E152" s="2"/>
      <c r="F152" s="15"/>
      <c r="G152" s="16"/>
      <c r="H152" s="21"/>
      <c r="I152" s="22"/>
      <c r="J152" s="689"/>
      <c r="K152" s="23"/>
      <c r="L152" s="24"/>
      <c r="M152" s="19"/>
      <c r="N152" s="19"/>
      <c r="O152" s="19"/>
      <c r="P152" s="19"/>
      <c r="Q152" s="682"/>
      <c r="R152" s="10"/>
      <c r="S152" s="10"/>
      <c r="T152" s="10"/>
      <c r="U152" s="2"/>
      <c r="V152" s="2"/>
      <c r="W152" s="2"/>
      <c r="X152" s="2"/>
      <c r="Y152" s="53"/>
    </row>
    <row r="153" spans="1:51" s="5" customFormat="1" ht="37.5" customHeight="1">
      <c r="B153" s="10"/>
      <c r="C153" s="13"/>
      <c r="D153" s="13"/>
      <c r="E153" s="2"/>
      <c r="F153" s="15"/>
      <c r="G153" s="16"/>
      <c r="H153" s="21"/>
      <c r="I153" s="22"/>
      <c r="J153" s="689"/>
      <c r="K153" s="23"/>
      <c r="L153" s="24"/>
      <c r="M153" s="19"/>
      <c r="N153" s="19"/>
      <c r="O153" s="19"/>
      <c r="P153" s="19"/>
      <c r="Q153" s="682"/>
      <c r="R153" s="10"/>
      <c r="S153" s="10"/>
      <c r="T153" s="10"/>
      <c r="U153" s="2"/>
      <c r="V153" s="2"/>
      <c r="W153" s="2"/>
      <c r="X153" s="2"/>
      <c r="Y153" s="53"/>
    </row>
    <row r="154" spans="1:51" s="5" customFormat="1" ht="37.5" customHeight="1">
      <c r="B154" s="10"/>
      <c r="C154" s="13"/>
      <c r="D154" s="13"/>
      <c r="E154" s="2"/>
      <c r="F154" s="15"/>
      <c r="G154" s="16"/>
      <c r="H154" s="21"/>
      <c r="I154" s="22"/>
      <c r="J154" s="689"/>
      <c r="K154" s="23"/>
      <c r="L154" s="24"/>
      <c r="M154" s="19"/>
      <c r="N154" s="19"/>
      <c r="O154" s="19"/>
      <c r="P154" s="19"/>
      <c r="Q154" s="682"/>
      <c r="R154" s="10"/>
      <c r="S154" s="10"/>
      <c r="T154" s="10"/>
      <c r="U154" s="2"/>
      <c r="V154" s="2"/>
      <c r="W154" s="2"/>
      <c r="X154" s="2"/>
      <c r="Y154" s="53"/>
    </row>
    <row r="155" spans="1:51" s="5" customFormat="1" ht="37.5" customHeight="1">
      <c r="B155" s="10"/>
      <c r="C155" s="13"/>
      <c r="D155" s="13"/>
      <c r="E155" s="2"/>
      <c r="F155" s="15"/>
      <c r="G155" s="16"/>
      <c r="H155" s="21"/>
      <c r="I155" s="22"/>
      <c r="J155" s="689"/>
      <c r="K155" s="23"/>
      <c r="L155" s="24"/>
      <c r="M155" s="19"/>
      <c r="N155" s="19"/>
      <c r="O155" s="19"/>
      <c r="P155" s="19"/>
      <c r="Q155" s="682"/>
      <c r="R155" s="10"/>
      <c r="S155" s="10"/>
      <c r="T155" s="10"/>
      <c r="U155" s="2"/>
      <c r="V155" s="2"/>
      <c r="W155" s="2"/>
      <c r="X155" s="2"/>
      <c r="Y155" s="53"/>
    </row>
    <row r="156" spans="1:51" s="5" customFormat="1" ht="37.5" customHeight="1">
      <c r="B156" s="10"/>
      <c r="C156" s="13"/>
      <c r="D156" s="13"/>
      <c r="E156" s="2"/>
      <c r="F156" s="15"/>
      <c r="G156" s="16"/>
      <c r="H156" s="21"/>
      <c r="I156" s="22"/>
      <c r="J156" s="689"/>
      <c r="K156" s="23"/>
      <c r="L156" s="24"/>
      <c r="M156" s="19"/>
      <c r="N156" s="19"/>
      <c r="O156" s="19"/>
      <c r="P156" s="19"/>
      <c r="Q156" s="682"/>
      <c r="R156" s="10"/>
      <c r="S156" s="10"/>
      <c r="T156" s="10"/>
      <c r="U156" s="2"/>
      <c r="V156" s="2"/>
      <c r="W156" s="2"/>
      <c r="X156" s="2"/>
      <c r="Y156" s="53"/>
    </row>
    <row r="157" spans="1:51" s="5" customFormat="1" ht="37.5" customHeight="1">
      <c r="B157" s="10"/>
      <c r="C157" s="13"/>
      <c r="D157" s="13"/>
      <c r="E157" s="2"/>
      <c r="F157" s="15"/>
      <c r="G157" s="16"/>
      <c r="H157" s="21"/>
      <c r="I157" s="22"/>
      <c r="J157" s="689"/>
      <c r="K157" s="23"/>
      <c r="L157" s="24"/>
      <c r="M157" s="19"/>
      <c r="N157" s="19"/>
      <c r="O157" s="19"/>
      <c r="P157" s="19"/>
      <c r="Q157" s="682"/>
      <c r="R157" s="10"/>
      <c r="S157" s="10"/>
      <c r="T157" s="10"/>
      <c r="U157" s="2"/>
      <c r="V157" s="2"/>
      <c r="W157" s="2"/>
      <c r="X157" s="2"/>
      <c r="Y157" s="53"/>
    </row>
    <row r="158" spans="1:51" s="5" customFormat="1" ht="37.5" customHeight="1">
      <c r="B158" s="10"/>
      <c r="C158" s="13"/>
      <c r="D158" s="13"/>
      <c r="E158" s="2"/>
      <c r="F158" s="15"/>
      <c r="G158" s="16"/>
      <c r="H158" s="21"/>
      <c r="I158" s="22"/>
      <c r="J158" s="689"/>
      <c r="K158" s="23"/>
      <c r="L158" s="24"/>
      <c r="M158" s="19"/>
      <c r="N158" s="19"/>
      <c r="O158" s="19"/>
      <c r="P158" s="19"/>
      <c r="Q158" s="682"/>
      <c r="R158" s="10"/>
      <c r="S158" s="10"/>
      <c r="T158" s="10"/>
      <c r="U158" s="2"/>
      <c r="V158" s="2"/>
      <c r="W158" s="2"/>
      <c r="X158" s="2"/>
      <c r="Y158" s="53"/>
    </row>
    <row r="159" spans="1:51" s="5" customFormat="1" ht="37.5" customHeight="1">
      <c r="B159" s="10"/>
      <c r="C159" s="13"/>
      <c r="D159" s="13"/>
      <c r="E159" s="2"/>
      <c r="F159" s="15"/>
      <c r="G159" s="16"/>
      <c r="H159" s="21"/>
      <c r="I159" s="22"/>
      <c r="J159" s="689"/>
      <c r="K159" s="23"/>
      <c r="L159" s="24"/>
      <c r="M159" s="19"/>
      <c r="N159" s="19"/>
      <c r="O159" s="19"/>
      <c r="P159" s="19"/>
      <c r="Q159" s="682"/>
      <c r="R159" s="10"/>
      <c r="S159" s="10"/>
      <c r="T159" s="10"/>
      <c r="U159" s="2"/>
      <c r="V159" s="2"/>
      <c r="W159" s="2"/>
      <c r="X159" s="2"/>
      <c r="Y159" s="53"/>
    </row>
    <row r="160" spans="1:51" s="5" customFormat="1" ht="37.5" customHeight="1">
      <c r="B160" s="10"/>
      <c r="C160" s="13"/>
      <c r="D160" s="13"/>
      <c r="E160" s="2"/>
      <c r="F160" s="15"/>
      <c r="G160" s="16"/>
      <c r="H160" s="21"/>
      <c r="I160" s="22"/>
      <c r="J160" s="689"/>
      <c r="K160" s="23"/>
      <c r="L160" s="24"/>
      <c r="M160" s="19"/>
      <c r="N160" s="19"/>
      <c r="O160" s="19"/>
      <c r="P160" s="19"/>
      <c r="Q160" s="682"/>
      <c r="R160" s="10"/>
      <c r="S160" s="10"/>
      <c r="T160" s="10"/>
      <c r="U160" s="2"/>
      <c r="V160" s="2"/>
      <c r="W160" s="2"/>
      <c r="X160" s="2"/>
      <c r="Y160" s="53"/>
    </row>
    <row r="161" spans="1:51" s="5" customFormat="1" ht="37.5" customHeight="1">
      <c r="B161" s="10"/>
      <c r="C161" s="13"/>
      <c r="D161" s="13"/>
      <c r="E161" s="2"/>
      <c r="F161" s="15"/>
      <c r="G161" s="16"/>
      <c r="H161" s="21"/>
      <c r="I161" s="22"/>
      <c r="J161" s="689"/>
      <c r="K161" s="23"/>
      <c r="L161" s="24"/>
      <c r="M161" s="19"/>
      <c r="N161" s="19"/>
      <c r="O161" s="19"/>
      <c r="P161" s="19"/>
      <c r="Q161" s="682"/>
      <c r="R161" s="10"/>
      <c r="S161" s="10"/>
      <c r="T161" s="10"/>
      <c r="U161" s="2"/>
      <c r="V161" s="2"/>
      <c r="W161" s="2"/>
      <c r="X161" s="2"/>
      <c r="Y161" s="53"/>
    </row>
    <row r="162" spans="1:51" s="5" customFormat="1" ht="37.5" customHeight="1">
      <c r="B162" s="10"/>
      <c r="C162" s="13"/>
      <c r="D162" s="13"/>
      <c r="E162" s="2"/>
      <c r="F162" s="15"/>
      <c r="G162" s="16"/>
      <c r="H162" s="21"/>
      <c r="I162" s="22"/>
      <c r="J162" s="689"/>
      <c r="K162" s="23"/>
      <c r="L162" s="24"/>
      <c r="M162" s="19"/>
      <c r="N162" s="19"/>
      <c r="O162" s="19"/>
      <c r="P162" s="19"/>
      <c r="Q162" s="682"/>
      <c r="R162" s="10"/>
      <c r="S162" s="10"/>
      <c r="T162" s="10"/>
      <c r="U162" s="2"/>
      <c r="V162" s="2"/>
      <c r="W162" s="2"/>
      <c r="X162" s="2"/>
      <c r="Y162" s="53"/>
    </row>
    <row r="163" spans="1:51" s="5" customFormat="1" ht="37.5" customHeight="1">
      <c r="B163" s="10"/>
      <c r="C163" s="13"/>
      <c r="D163" s="13"/>
      <c r="E163" s="2"/>
      <c r="F163" s="15"/>
      <c r="G163" s="16"/>
      <c r="H163" s="21"/>
      <c r="I163" s="22"/>
      <c r="J163" s="689"/>
      <c r="K163" s="23"/>
      <c r="L163" s="24"/>
      <c r="M163" s="19"/>
      <c r="N163" s="19"/>
      <c r="O163" s="19"/>
      <c r="P163" s="19"/>
      <c r="Q163" s="682"/>
      <c r="R163" s="10"/>
      <c r="S163" s="10"/>
      <c r="T163" s="10"/>
      <c r="U163" s="2"/>
      <c r="V163" s="2"/>
      <c r="W163" s="2"/>
      <c r="X163" s="2"/>
      <c r="Y163" s="53"/>
    </row>
    <row r="164" spans="1:51" s="5" customFormat="1" ht="37.5" customHeight="1">
      <c r="B164" s="10"/>
      <c r="C164" s="13"/>
      <c r="D164" s="13"/>
      <c r="E164" s="2"/>
      <c r="F164" s="15"/>
      <c r="G164" s="16"/>
      <c r="H164" s="21"/>
      <c r="I164" s="22"/>
      <c r="J164" s="689"/>
      <c r="K164" s="23"/>
      <c r="L164" s="24"/>
      <c r="M164" s="19"/>
      <c r="N164" s="19"/>
      <c r="O164" s="19"/>
      <c r="P164" s="19"/>
      <c r="Q164" s="682"/>
      <c r="R164" s="10"/>
      <c r="S164" s="10"/>
      <c r="T164" s="10"/>
      <c r="U164" s="2"/>
      <c r="V164" s="2"/>
      <c r="W164" s="2"/>
      <c r="X164" s="2"/>
      <c r="Y164" s="53"/>
    </row>
    <row r="165" spans="1:51" s="5" customFormat="1" ht="37.5" customHeight="1">
      <c r="B165" s="10"/>
      <c r="C165" s="13"/>
      <c r="D165" s="13"/>
      <c r="E165" s="2"/>
      <c r="F165" s="15"/>
      <c r="G165" s="16"/>
      <c r="H165" s="21"/>
      <c r="I165" s="22"/>
      <c r="J165" s="689"/>
      <c r="K165" s="23"/>
      <c r="L165" s="24"/>
      <c r="M165" s="19"/>
      <c r="N165" s="19"/>
      <c r="O165" s="19"/>
      <c r="P165" s="19"/>
      <c r="Q165" s="682"/>
      <c r="R165" s="10"/>
      <c r="S165" s="10"/>
      <c r="T165" s="10"/>
      <c r="U165" s="2"/>
      <c r="V165" s="2"/>
      <c r="W165" s="2"/>
      <c r="X165" s="2"/>
      <c r="Y165" s="53"/>
    </row>
    <row r="166" spans="1:51" s="5" customFormat="1" ht="37.5" customHeight="1">
      <c r="B166" s="10"/>
      <c r="C166" s="13"/>
      <c r="D166" s="13"/>
      <c r="E166" s="2"/>
      <c r="F166" s="15"/>
      <c r="G166" s="16"/>
      <c r="H166" s="21"/>
      <c r="I166" s="22"/>
      <c r="J166" s="689"/>
      <c r="K166" s="23"/>
      <c r="L166" s="24"/>
      <c r="M166" s="19"/>
      <c r="N166" s="19"/>
      <c r="O166" s="19"/>
      <c r="P166" s="19"/>
      <c r="Q166" s="682"/>
      <c r="R166" s="10"/>
      <c r="S166" s="10"/>
      <c r="T166" s="10"/>
      <c r="U166" s="2"/>
      <c r="V166" s="2"/>
      <c r="W166" s="2"/>
      <c r="X166" s="2"/>
      <c r="Y166" s="53"/>
      <c r="AG166" s="10"/>
      <c r="AH166" s="10"/>
      <c r="AI166" s="10"/>
      <c r="AJ166" s="10"/>
      <c r="AK166" s="10"/>
      <c r="AL166" s="10"/>
      <c r="AM166" s="10"/>
      <c r="AO166" s="10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</row>
    <row r="167" spans="1:51" s="5" customFormat="1" ht="37.5" customHeight="1">
      <c r="B167" s="10"/>
      <c r="C167" s="13"/>
      <c r="D167" s="13"/>
      <c r="E167" s="2"/>
      <c r="F167" s="15"/>
      <c r="G167" s="16"/>
      <c r="H167" s="21"/>
      <c r="I167" s="22"/>
      <c r="J167" s="689"/>
      <c r="K167" s="23"/>
      <c r="L167" s="24"/>
      <c r="M167" s="19"/>
      <c r="N167" s="19"/>
      <c r="O167" s="19"/>
      <c r="P167" s="19"/>
      <c r="Q167" s="682"/>
      <c r="R167" s="10"/>
      <c r="S167" s="10"/>
      <c r="T167" s="10"/>
      <c r="U167" s="2"/>
      <c r="V167" s="2"/>
      <c r="W167" s="2"/>
      <c r="X167" s="2"/>
      <c r="Y167" s="53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</row>
    <row r="168" spans="1:51" s="5" customFormat="1" ht="37.5" customHeight="1">
      <c r="B168" s="10"/>
      <c r="C168" s="13"/>
      <c r="D168" s="13"/>
      <c r="E168" s="2"/>
      <c r="F168" s="15"/>
      <c r="G168" s="16"/>
      <c r="H168" s="21"/>
      <c r="I168" s="22"/>
      <c r="J168" s="689"/>
      <c r="K168" s="23"/>
      <c r="L168" s="24"/>
      <c r="M168" s="19"/>
      <c r="N168" s="19"/>
      <c r="O168" s="19"/>
      <c r="P168" s="19"/>
      <c r="Q168" s="682"/>
      <c r="R168" s="10"/>
      <c r="S168" s="10"/>
      <c r="T168" s="10"/>
      <c r="U168" s="2"/>
      <c r="V168" s="2"/>
      <c r="W168" s="2"/>
      <c r="X168" s="2"/>
      <c r="Y168" s="53"/>
      <c r="AG168" s="10"/>
      <c r="AH168" s="10"/>
      <c r="AI168" s="10"/>
      <c r="AJ168" s="10"/>
      <c r="AK168" s="10"/>
      <c r="AL168" s="10"/>
      <c r="AM168" s="10"/>
      <c r="AN168" s="10"/>
      <c r="AO168" s="10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</row>
    <row r="169" spans="1:51" s="5" customFormat="1" ht="37.5" customHeight="1">
      <c r="B169" s="10"/>
      <c r="C169" s="13"/>
      <c r="D169" s="13"/>
      <c r="E169" s="2"/>
      <c r="F169" s="15"/>
      <c r="G169" s="16"/>
      <c r="H169" s="21"/>
      <c r="I169" s="22"/>
      <c r="J169" s="689"/>
      <c r="K169" s="23"/>
      <c r="L169" s="24"/>
      <c r="M169" s="19"/>
      <c r="N169" s="19"/>
      <c r="O169" s="19"/>
      <c r="P169" s="19"/>
      <c r="Q169" s="682"/>
      <c r="R169" s="10"/>
      <c r="S169" s="10"/>
      <c r="T169" s="10"/>
      <c r="U169" s="2"/>
      <c r="V169" s="2"/>
      <c r="W169" s="2"/>
      <c r="X169" s="2"/>
      <c r="Y169" s="53"/>
      <c r="AG169" s="10"/>
      <c r="AH169" s="10"/>
      <c r="AI169" s="10"/>
      <c r="AJ169" s="10"/>
      <c r="AK169" s="10"/>
      <c r="AL169" s="10"/>
      <c r="AM169" s="10"/>
      <c r="AN169" s="10"/>
      <c r="AO169" s="10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</row>
    <row r="170" spans="1:51" s="5" customFormat="1" ht="37.5" customHeight="1">
      <c r="B170" s="10"/>
      <c r="C170" s="13"/>
      <c r="D170" s="13"/>
      <c r="E170" s="2"/>
      <c r="F170" s="15"/>
      <c r="G170" s="16"/>
      <c r="H170" s="21"/>
      <c r="I170" s="22"/>
      <c r="J170" s="689"/>
      <c r="K170" s="23"/>
      <c r="L170" s="24"/>
      <c r="M170" s="19"/>
      <c r="N170" s="19"/>
      <c r="O170" s="19"/>
      <c r="P170" s="19"/>
      <c r="Q170" s="682"/>
      <c r="R170" s="10"/>
      <c r="S170" s="10"/>
      <c r="T170" s="10"/>
      <c r="U170" s="2"/>
      <c r="V170" s="2"/>
      <c r="W170" s="2"/>
      <c r="X170" s="2"/>
      <c r="Y170" s="53"/>
      <c r="AG170" s="10"/>
      <c r="AH170" s="10"/>
      <c r="AI170" s="10"/>
      <c r="AJ170" s="10"/>
      <c r="AK170" s="10"/>
      <c r="AL170" s="10"/>
      <c r="AM170" s="10"/>
      <c r="AN170" s="10"/>
      <c r="AO170" s="10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</row>
    <row r="171" spans="1:51" s="8" customFormat="1" ht="37.5" customHeight="1">
      <c r="A171" s="5"/>
      <c r="B171" s="10"/>
      <c r="C171" s="13"/>
      <c r="D171" s="13"/>
      <c r="E171" s="2"/>
      <c r="F171" s="15"/>
      <c r="G171" s="16"/>
      <c r="H171" s="21"/>
      <c r="I171" s="22"/>
      <c r="J171" s="689"/>
      <c r="K171" s="23"/>
      <c r="L171" s="24"/>
      <c r="M171" s="19"/>
      <c r="N171" s="19"/>
      <c r="O171" s="19"/>
      <c r="P171" s="19"/>
      <c r="Q171" s="682"/>
      <c r="R171" s="10"/>
      <c r="S171" s="10"/>
      <c r="T171" s="10"/>
      <c r="U171" s="2"/>
      <c r="V171" s="2"/>
      <c r="W171" s="2"/>
      <c r="X171" s="2"/>
      <c r="Y171" s="53"/>
      <c r="Z171" s="5"/>
      <c r="AA171" s="5"/>
      <c r="AB171" s="5"/>
      <c r="AC171" s="5"/>
      <c r="AD171" s="5"/>
      <c r="AE171" s="5"/>
      <c r="AF171" s="5"/>
      <c r="AG171" s="10"/>
      <c r="AH171" s="10"/>
      <c r="AI171" s="10"/>
      <c r="AJ171" s="10"/>
      <c r="AK171" s="10"/>
      <c r="AL171" s="10"/>
      <c r="AM171" s="10"/>
      <c r="AN171" s="10"/>
      <c r="AO171" s="10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</row>
    <row r="172" spans="1:51" s="5" customFormat="1" ht="37.5" customHeight="1">
      <c r="B172" s="10"/>
      <c r="C172" s="13"/>
      <c r="D172" s="13"/>
      <c r="E172" s="2"/>
      <c r="F172" s="15"/>
      <c r="G172" s="16"/>
      <c r="H172" s="21"/>
      <c r="I172" s="22"/>
      <c r="J172" s="689"/>
      <c r="K172" s="23"/>
      <c r="L172" s="24"/>
      <c r="M172" s="19"/>
      <c r="N172" s="19"/>
      <c r="O172" s="19"/>
      <c r="P172" s="19"/>
      <c r="Q172" s="682"/>
      <c r="R172" s="10"/>
      <c r="S172" s="10"/>
      <c r="T172" s="10"/>
      <c r="U172" s="2"/>
      <c r="V172" s="2"/>
      <c r="W172" s="2"/>
      <c r="X172" s="2"/>
      <c r="Y172" s="53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</row>
    <row r="173" spans="1:51" s="5" customFormat="1" ht="37.5" customHeight="1">
      <c r="B173" s="10"/>
      <c r="C173" s="13"/>
      <c r="D173" s="13"/>
      <c r="E173" s="2"/>
      <c r="F173" s="15"/>
      <c r="G173" s="16"/>
      <c r="H173" s="21"/>
      <c r="I173" s="22"/>
      <c r="J173" s="689"/>
      <c r="K173" s="23"/>
      <c r="L173" s="24"/>
      <c r="M173" s="19"/>
      <c r="N173" s="19"/>
      <c r="O173" s="19"/>
      <c r="P173" s="19"/>
      <c r="Q173" s="682"/>
      <c r="R173" s="10"/>
      <c r="S173" s="10"/>
      <c r="T173" s="10"/>
      <c r="U173" s="2"/>
      <c r="V173" s="2"/>
      <c r="W173" s="2"/>
      <c r="X173" s="2"/>
      <c r="Y173" s="53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</row>
    <row r="174" spans="1:51" s="5" customFormat="1" ht="37.5" customHeight="1">
      <c r="B174" s="10"/>
      <c r="C174" s="13"/>
      <c r="D174" s="13"/>
      <c r="E174" s="2"/>
      <c r="F174" s="15"/>
      <c r="G174" s="16"/>
      <c r="H174" s="21"/>
      <c r="I174" s="22"/>
      <c r="J174" s="689"/>
      <c r="K174" s="23"/>
      <c r="L174" s="24"/>
      <c r="M174" s="19"/>
      <c r="N174" s="19"/>
      <c r="O174" s="19"/>
      <c r="P174" s="19"/>
      <c r="Q174" s="682"/>
      <c r="R174" s="10"/>
      <c r="S174" s="10"/>
      <c r="T174" s="10"/>
      <c r="U174" s="2"/>
      <c r="V174" s="2"/>
      <c r="W174" s="2"/>
      <c r="X174" s="2"/>
      <c r="Y174" s="53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</row>
    <row r="175" spans="1:51" s="5" customFormat="1" ht="37.5" customHeight="1">
      <c r="B175" s="10"/>
      <c r="C175" s="13"/>
      <c r="D175" s="13"/>
      <c r="E175" s="2"/>
      <c r="F175" s="15"/>
      <c r="G175" s="16"/>
      <c r="H175" s="21"/>
      <c r="I175" s="22"/>
      <c r="J175" s="689"/>
      <c r="K175" s="23"/>
      <c r="L175" s="24"/>
      <c r="M175" s="19"/>
      <c r="N175" s="19"/>
      <c r="O175" s="19"/>
      <c r="P175" s="19"/>
      <c r="Q175" s="682"/>
      <c r="R175" s="10"/>
      <c r="S175" s="10"/>
      <c r="T175" s="10"/>
      <c r="U175" s="2"/>
      <c r="V175" s="2"/>
      <c r="W175" s="2"/>
      <c r="X175" s="2"/>
      <c r="Y175" s="53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</row>
    <row r="176" spans="1:51" s="5" customFormat="1" ht="37.5" customHeight="1">
      <c r="B176" s="10"/>
      <c r="C176" s="13"/>
      <c r="D176" s="13"/>
      <c r="E176" s="2"/>
      <c r="F176" s="15"/>
      <c r="G176" s="16"/>
      <c r="H176" s="21"/>
      <c r="I176" s="22"/>
      <c r="J176" s="689"/>
      <c r="K176" s="23"/>
      <c r="L176" s="24"/>
      <c r="M176" s="19"/>
      <c r="N176" s="19"/>
      <c r="O176" s="19"/>
      <c r="P176" s="19"/>
      <c r="Q176" s="682"/>
      <c r="R176" s="10"/>
      <c r="S176" s="10"/>
      <c r="T176" s="10"/>
      <c r="U176" s="2"/>
      <c r="V176" s="2"/>
      <c r="W176" s="2"/>
      <c r="X176" s="2"/>
      <c r="Y176" s="53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</row>
    <row r="177" spans="1:51" s="5" customFormat="1" ht="37.5" customHeight="1">
      <c r="B177" s="10"/>
      <c r="C177" s="13"/>
      <c r="D177" s="13"/>
      <c r="E177" s="2"/>
      <c r="F177" s="15"/>
      <c r="G177" s="16"/>
      <c r="H177" s="21"/>
      <c r="I177" s="22"/>
      <c r="J177" s="689"/>
      <c r="K177" s="23"/>
      <c r="L177" s="24"/>
      <c r="M177" s="19"/>
      <c r="N177" s="19"/>
      <c r="O177" s="19"/>
      <c r="P177" s="19"/>
      <c r="Q177" s="682"/>
      <c r="R177" s="10"/>
      <c r="S177" s="10"/>
      <c r="T177" s="10"/>
      <c r="U177" s="2"/>
      <c r="V177" s="2"/>
      <c r="W177" s="2"/>
      <c r="X177" s="2"/>
      <c r="Y177" s="53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</row>
    <row r="178" spans="1:51" s="5" customFormat="1" ht="37.5" customHeight="1">
      <c r="B178" s="10"/>
      <c r="C178" s="13"/>
      <c r="D178" s="13"/>
      <c r="E178" s="2"/>
      <c r="F178" s="15"/>
      <c r="G178" s="16"/>
      <c r="H178" s="21"/>
      <c r="I178" s="22"/>
      <c r="J178" s="689"/>
      <c r="K178" s="23"/>
      <c r="L178" s="24"/>
      <c r="M178" s="19"/>
      <c r="N178" s="19"/>
      <c r="O178" s="19"/>
      <c r="P178" s="19"/>
      <c r="Q178" s="682"/>
      <c r="R178" s="10"/>
      <c r="S178" s="10"/>
      <c r="T178" s="10"/>
      <c r="U178" s="2"/>
      <c r="V178" s="2"/>
      <c r="W178" s="2"/>
      <c r="X178" s="2"/>
      <c r="Y178" s="53"/>
      <c r="AG178" s="10"/>
      <c r="AH178" s="10"/>
      <c r="AI178" s="10"/>
      <c r="AJ178" s="10"/>
      <c r="AK178" s="10"/>
      <c r="AL178" s="10"/>
      <c r="AM178" s="10"/>
      <c r="AN178" s="10"/>
      <c r="AO178" s="10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</row>
    <row r="179" spans="1:51" s="5" customFormat="1" ht="37.5" customHeight="1">
      <c r="B179" s="10"/>
      <c r="C179" s="13"/>
      <c r="D179" s="13"/>
      <c r="E179" s="2"/>
      <c r="F179" s="15"/>
      <c r="G179" s="16"/>
      <c r="H179" s="21"/>
      <c r="I179" s="22"/>
      <c r="J179" s="689"/>
      <c r="K179" s="23"/>
      <c r="L179" s="24"/>
      <c r="M179" s="19"/>
      <c r="N179" s="19"/>
      <c r="O179" s="19"/>
      <c r="P179" s="19"/>
      <c r="Q179" s="682"/>
      <c r="R179" s="10"/>
      <c r="S179" s="10"/>
      <c r="T179" s="10"/>
      <c r="U179" s="2"/>
      <c r="V179" s="2"/>
      <c r="W179" s="2"/>
      <c r="X179" s="2"/>
      <c r="Y179" s="53"/>
      <c r="AG179" s="10"/>
      <c r="AH179" s="10"/>
      <c r="AI179" s="10"/>
      <c r="AJ179" s="10"/>
      <c r="AK179" s="10"/>
      <c r="AL179" s="10"/>
      <c r="AM179" s="10"/>
      <c r="AN179" s="10"/>
      <c r="AO179" s="10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</row>
    <row r="180" spans="1:51" s="5" customFormat="1" ht="37.5" customHeight="1">
      <c r="B180" s="10"/>
      <c r="C180" s="13"/>
      <c r="D180" s="13"/>
      <c r="E180" s="2"/>
      <c r="F180" s="15"/>
      <c r="G180" s="16"/>
      <c r="H180" s="21"/>
      <c r="I180" s="22"/>
      <c r="J180" s="689"/>
      <c r="K180" s="23"/>
      <c r="L180" s="24"/>
      <c r="M180" s="19"/>
      <c r="N180" s="19"/>
      <c r="O180" s="19"/>
      <c r="P180" s="19"/>
      <c r="Q180" s="682"/>
      <c r="R180" s="10"/>
      <c r="S180" s="10"/>
      <c r="T180" s="10"/>
      <c r="U180" s="2"/>
      <c r="V180" s="2"/>
      <c r="W180" s="2"/>
      <c r="X180" s="2"/>
      <c r="Y180" s="53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</row>
    <row r="181" spans="1:51" s="5" customFormat="1" ht="37.5" customHeight="1">
      <c r="B181" s="10"/>
      <c r="C181" s="13"/>
      <c r="D181" s="13"/>
      <c r="E181" s="2"/>
      <c r="F181" s="15"/>
      <c r="G181" s="16"/>
      <c r="H181" s="21"/>
      <c r="I181" s="22"/>
      <c r="J181" s="689"/>
      <c r="K181" s="23"/>
      <c r="L181" s="24"/>
      <c r="M181" s="19"/>
      <c r="N181" s="19"/>
      <c r="O181" s="19"/>
      <c r="P181" s="19"/>
      <c r="Q181" s="682"/>
      <c r="R181" s="10"/>
      <c r="S181" s="10"/>
      <c r="T181" s="10"/>
      <c r="U181" s="2"/>
      <c r="V181" s="2"/>
      <c r="W181" s="2"/>
      <c r="X181" s="2"/>
      <c r="Y181" s="53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</row>
    <row r="182" spans="1:51" s="8" customFormat="1" ht="37.5" customHeight="1">
      <c r="A182" s="5"/>
      <c r="B182" s="10"/>
      <c r="C182" s="13"/>
      <c r="D182" s="13"/>
      <c r="E182" s="2"/>
      <c r="F182" s="15"/>
      <c r="G182" s="16"/>
      <c r="H182" s="21"/>
      <c r="I182" s="22"/>
      <c r="J182" s="689"/>
      <c r="K182" s="23"/>
      <c r="L182" s="24"/>
      <c r="M182" s="19"/>
      <c r="N182" s="19"/>
      <c r="O182" s="19"/>
      <c r="P182" s="19"/>
      <c r="Q182" s="682"/>
      <c r="R182" s="10"/>
      <c r="S182" s="10"/>
      <c r="T182" s="10"/>
      <c r="U182" s="2"/>
      <c r="V182" s="2"/>
      <c r="W182" s="2"/>
      <c r="X182" s="2"/>
      <c r="Y182" s="53"/>
      <c r="Z182" s="5"/>
      <c r="AA182" s="5"/>
      <c r="AB182" s="5"/>
      <c r="AC182" s="5"/>
      <c r="AD182" s="5"/>
      <c r="AE182" s="5"/>
      <c r="AF182" s="5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</row>
    <row r="183" spans="1:51" s="5" customFormat="1" ht="37.5" customHeight="1">
      <c r="B183" s="10"/>
      <c r="C183" s="13"/>
      <c r="D183" s="13"/>
      <c r="E183" s="2"/>
      <c r="F183" s="15"/>
      <c r="G183" s="16"/>
      <c r="H183" s="21"/>
      <c r="I183" s="22"/>
      <c r="J183" s="689"/>
      <c r="K183" s="23"/>
      <c r="L183" s="24"/>
      <c r="M183" s="19"/>
      <c r="N183" s="19"/>
      <c r="O183" s="19"/>
      <c r="P183" s="19"/>
      <c r="Q183" s="682"/>
      <c r="R183" s="10"/>
      <c r="S183" s="10"/>
      <c r="T183" s="10"/>
      <c r="U183" s="2"/>
      <c r="V183" s="2"/>
      <c r="W183" s="2"/>
      <c r="X183" s="2"/>
      <c r="Y183" s="53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</row>
    <row r="184" spans="1:51" s="5" customFormat="1" ht="37.5" customHeight="1">
      <c r="B184" s="10"/>
      <c r="C184" s="13"/>
      <c r="D184" s="13"/>
      <c r="E184" s="2"/>
      <c r="F184" s="15"/>
      <c r="G184" s="16"/>
      <c r="H184" s="21"/>
      <c r="I184" s="22"/>
      <c r="J184" s="689"/>
      <c r="K184" s="23"/>
      <c r="L184" s="24"/>
      <c r="M184" s="19"/>
      <c r="N184" s="19"/>
      <c r="O184" s="19"/>
      <c r="P184" s="19"/>
      <c r="Q184" s="682"/>
      <c r="R184" s="10"/>
      <c r="S184" s="10"/>
      <c r="T184" s="10"/>
      <c r="U184" s="2"/>
      <c r="V184" s="2"/>
      <c r="W184" s="2"/>
      <c r="X184" s="2"/>
      <c r="Y184" s="53"/>
      <c r="AG184" s="13"/>
      <c r="AH184" s="13"/>
      <c r="AI184" s="13"/>
      <c r="AJ184" s="13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</row>
    <row r="185" spans="1:51" s="5" customFormat="1" ht="37.5" customHeight="1">
      <c r="B185" s="10"/>
      <c r="C185" s="13"/>
      <c r="D185" s="13"/>
      <c r="E185" s="2"/>
      <c r="F185" s="15"/>
      <c r="G185" s="16"/>
      <c r="H185" s="21"/>
      <c r="I185" s="22"/>
      <c r="J185" s="689"/>
      <c r="K185" s="23"/>
      <c r="L185" s="24"/>
      <c r="M185" s="19"/>
      <c r="N185" s="19"/>
      <c r="O185" s="19"/>
      <c r="P185" s="19"/>
      <c r="Q185" s="682"/>
      <c r="R185" s="10"/>
      <c r="S185" s="10"/>
      <c r="T185" s="10"/>
      <c r="U185" s="2"/>
      <c r="V185" s="2"/>
      <c r="W185" s="2"/>
      <c r="X185" s="2"/>
      <c r="Y185" s="53"/>
      <c r="AG185" s="13"/>
      <c r="AH185" s="13"/>
      <c r="AI185" s="13"/>
      <c r="AJ185" s="13"/>
      <c r="AK185" s="13"/>
      <c r="AL185" s="13"/>
      <c r="AM185" s="13"/>
      <c r="AN185" s="10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</row>
    <row r="186" spans="1:51" s="5" customFormat="1" ht="37.5" customHeight="1">
      <c r="B186" s="10"/>
      <c r="C186" s="13"/>
      <c r="D186" s="13"/>
      <c r="E186" s="2"/>
      <c r="F186" s="15"/>
      <c r="G186" s="16"/>
      <c r="H186" s="21"/>
      <c r="I186" s="22"/>
      <c r="J186" s="689"/>
      <c r="K186" s="23"/>
      <c r="L186" s="24"/>
      <c r="M186" s="19"/>
      <c r="N186" s="19"/>
      <c r="O186" s="19"/>
      <c r="P186" s="19"/>
      <c r="Q186" s="682"/>
      <c r="R186" s="10"/>
      <c r="S186" s="10"/>
      <c r="T186" s="10"/>
      <c r="U186" s="2"/>
      <c r="V186" s="2"/>
      <c r="W186" s="2"/>
      <c r="X186" s="2"/>
      <c r="Y186" s="5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</row>
    <row r="187" spans="1:51" s="5" customFormat="1" ht="37.5" customHeight="1">
      <c r="B187" s="10"/>
      <c r="C187" s="13"/>
      <c r="D187" s="13"/>
      <c r="E187" s="2"/>
      <c r="F187" s="15"/>
      <c r="G187" s="16"/>
      <c r="H187" s="21"/>
      <c r="I187" s="22"/>
      <c r="J187" s="689"/>
      <c r="K187" s="23"/>
      <c r="L187" s="24"/>
      <c r="M187" s="19"/>
      <c r="N187" s="19"/>
      <c r="O187" s="19"/>
      <c r="P187" s="19"/>
      <c r="Q187" s="682"/>
      <c r="R187" s="10"/>
      <c r="S187" s="10"/>
      <c r="T187" s="10"/>
      <c r="U187" s="2"/>
      <c r="V187" s="2"/>
      <c r="W187" s="2"/>
      <c r="X187" s="2"/>
      <c r="Y187" s="5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</row>
    <row r="188" spans="1:51" s="5" customFormat="1" ht="37.5" customHeight="1">
      <c r="B188" s="10"/>
      <c r="C188" s="13"/>
      <c r="D188" s="13"/>
      <c r="E188" s="2"/>
      <c r="F188" s="15"/>
      <c r="G188" s="16"/>
      <c r="H188" s="21"/>
      <c r="I188" s="22"/>
      <c r="J188" s="689"/>
      <c r="K188" s="23"/>
      <c r="L188" s="24"/>
      <c r="M188" s="19"/>
      <c r="N188" s="19"/>
      <c r="O188" s="19"/>
      <c r="P188" s="19"/>
      <c r="Q188" s="682"/>
      <c r="R188" s="10"/>
      <c r="S188" s="10"/>
      <c r="T188" s="10"/>
      <c r="U188" s="2"/>
      <c r="V188" s="2"/>
      <c r="W188" s="2"/>
      <c r="X188" s="2"/>
      <c r="Y188" s="5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</row>
    <row r="189" spans="1:51" s="8" customFormat="1" ht="37.5" customHeight="1">
      <c r="A189" s="5"/>
      <c r="B189" s="10"/>
      <c r="C189" s="13"/>
      <c r="D189" s="13"/>
      <c r="E189" s="2"/>
      <c r="F189" s="15"/>
      <c r="G189" s="16"/>
      <c r="H189" s="21"/>
      <c r="I189" s="22"/>
      <c r="J189" s="689"/>
      <c r="K189" s="23"/>
      <c r="L189" s="24"/>
      <c r="M189" s="19"/>
      <c r="N189" s="19"/>
      <c r="O189" s="19"/>
      <c r="P189" s="19"/>
      <c r="Q189" s="682"/>
      <c r="R189" s="10"/>
      <c r="S189" s="10"/>
      <c r="T189" s="10"/>
      <c r="U189" s="2"/>
      <c r="V189" s="2"/>
      <c r="W189" s="2"/>
      <c r="X189" s="2"/>
      <c r="Y189" s="53"/>
      <c r="Z189" s="5"/>
      <c r="AA189" s="5"/>
      <c r="AB189" s="5"/>
      <c r="AC189" s="5"/>
      <c r="AD189" s="5"/>
      <c r="AE189" s="5"/>
      <c r="AF189" s="5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</row>
    <row r="190" spans="1:51" s="5" customFormat="1" ht="37.5" customHeight="1">
      <c r="B190" s="10"/>
      <c r="C190" s="13"/>
      <c r="D190" s="13"/>
      <c r="E190" s="2"/>
      <c r="F190" s="15"/>
      <c r="G190" s="16"/>
      <c r="H190" s="21"/>
      <c r="I190" s="22"/>
      <c r="J190" s="689"/>
      <c r="K190" s="23"/>
      <c r="L190" s="24"/>
      <c r="M190" s="19"/>
      <c r="N190" s="19"/>
      <c r="O190" s="19"/>
      <c r="P190" s="19"/>
      <c r="Q190" s="682"/>
      <c r="R190" s="10"/>
      <c r="S190" s="10"/>
      <c r="T190" s="10"/>
      <c r="U190" s="2"/>
      <c r="V190" s="2"/>
      <c r="W190" s="2"/>
      <c r="X190" s="2"/>
      <c r="Y190" s="5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</row>
    <row r="191" spans="1:51" s="5" customFormat="1" ht="37.5" customHeight="1">
      <c r="B191" s="10"/>
      <c r="C191" s="13"/>
      <c r="D191" s="13"/>
      <c r="E191" s="2"/>
      <c r="F191" s="15"/>
      <c r="G191" s="16"/>
      <c r="H191" s="21"/>
      <c r="I191" s="22"/>
      <c r="J191" s="689"/>
      <c r="K191" s="23"/>
      <c r="L191" s="24"/>
      <c r="M191" s="19"/>
      <c r="N191" s="19"/>
      <c r="O191" s="19"/>
      <c r="P191" s="19"/>
      <c r="Q191" s="682"/>
      <c r="R191" s="10"/>
      <c r="S191" s="10"/>
      <c r="T191" s="10"/>
      <c r="U191" s="2"/>
      <c r="V191" s="2"/>
      <c r="W191" s="2"/>
      <c r="X191" s="2"/>
      <c r="Y191" s="5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</row>
    <row r="192" spans="1:51" s="8" customFormat="1" ht="37.5" customHeight="1">
      <c r="A192" s="5"/>
      <c r="B192" s="10"/>
      <c r="C192" s="13"/>
      <c r="D192" s="13"/>
      <c r="E192" s="2"/>
      <c r="F192" s="15"/>
      <c r="G192" s="16"/>
      <c r="H192" s="21"/>
      <c r="I192" s="22"/>
      <c r="J192" s="689"/>
      <c r="K192" s="23"/>
      <c r="L192" s="24"/>
      <c r="M192" s="19"/>
      <c r="N192" s="19"/>
      <c r="O192" s="19"/>
      <c r="P192" s="19"/>
      <c r="Q192" s="682"/>
      <c r="R192" s="10"/>
      <c r="S192" s="10"/>
      <c r="T192" s="10"/>
      <c r="U192" s="2"/>
      <c r="V192" s="2"/>
      <c r="W192" s="2"/>
      <c r="X192" s="2"/>
      <c r="Y192" s="53"/>
      <c r="Z192" s="5"/>
      <c r="AA192" s="5"/>
      <c r="AB192" s="5"/>
      <c r="AC192" s="5"/>
      <c r="AD192" s="5"/>
      <c r="AE192" s="5"/>
      <c r="AF192" s="5"/>
      <c r="AG192" s="2"/>
      <c r="AH192" s="2"/>
      <c r="AI192" s="2"/>
      <c r="AJ192" s="2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</row>
    <row r="193" spans="1:51" s="5" customFormat="1" ht="37.5" customHeight="1">
      <c r="B193" s="10"/>
      <c r="C193" s="13"/>
      <c r="D193" s="13"/>
      <c r="E193" s="2"/>
      <c r="F193" s="15"/>
      <c r="G193" s="16"/>
      <c r="H193" s="21"/>
      <c r="I193" s="22"/>
      <c r="J193" s="689"/>
      <c r="K193" s="23"/>
      <c r="L193" s="24"/>
      <c r="M193" s="19"/>
      <c r="N193" s="19"/>
      <c r="O193" s="19"/>
      <c r="P193" s="19"/>
      <c r="Q193" s="682"/>
      <c r="R193" s="10"/>
      <c r="S193" s="10"/>
      <c r="T193" s="10"/>
      <c r="U193" s="2"/>
      <c r="V193" s="2"/>
      <c r="W193" s="2"/>
      <c r="X193" s="2"/>
      <c r="Y193" s="53"/>
      <c r="AG193" s="2"/>
      <c r="AH193" s="2"/>
      <c r="AI193" s="2"/>
      <c r="AJ193" s="2"/>
      <c r="AK193" s="2"/>
      <c r="AL193" s="2"/>
      <c r="AM193" s="2"/>
      <c r="AN193" s="13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1:51" s="5" customFormat="1" ht="37.5" customHeight="1">
      <c r="B194" s="10"/>
      <c r="C194" s="13"/>
      <c r="D194" s="13"/>
      <c r="E194" s="2"/>
      <c r="F194" s="15"/>
      <c r="G194" s="16"/>
      <c r="H194" s="21"/>
      <c r="I194" s="22"/>
      <c r="J194" s="689"/>
      <c r="K194" s="23"/>
      <c r="L194" s="24"/>
      <c r="M194" s="19"/>
      <c r="N194" s="19"/>
      <c r="O194" s="19"/>
      <c r="P194" s="19"/>
      <c r="Q194" s="682"/>
      <c r="R194" s="10"/>
      <c r="S194" s="10"/>
      <c r="T194" s="10"/>
      <c r="U194" s="2"/>
      <c r="V194" s="2"/>
      <c r="W194" s="2"/>
      <c r="X194" s="2"/>
      <c r="Y194" s="53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1:51" s="5" customFormat="1" ht="37.5" customHeight="1">
      <c r="B195" s="10"/>
      <c r="C195" s="13"/>
      <c r="D195" s="13"/>
      <c r="E195" s="2"/>
      <c r="F195" s="15"/>
      <c r="G195" s="16"/>
      <c r="H195" s="21"/>
      <c r="I195" s="22"/>
      <c r="J195" s="689"/>
      <c r="K195" s="23"/>
      <c r="L195" s="24"/>
      <c r="M195" s="19"/>
      <c r="N195" s="19"/>
      <c r="O195" s="19"/>
      <c r="P195" s="19"/>
      <c r="Q195" s="682"/>
      <c r="R195" s="10"/>
      <c r="S195" s="10"/>
      <c r="T195" s="10"/>
      <c r="U195" s="2"/>
      <c r="V195" s="2"/>
      <c r="W195" s="2"/>
      <c r="X195" s="2"/>
      <c r="Y195" s="53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1:51" s="5" customFormat="1" ht="37.5" customHeight="1">
      <c r="B196" s="10"/>
      <c r="C196" s="13"/>
      <c r="D196" s="13"/>
      <c r="E196" s="2"/>
      <c r="F196" s="15"/>
      <c r="G196" s="16"/>
      <c r="H196" s="21"/>
      <c r="I196" s="22"/>
      <c r="J196" s="689"/>
      <c r="K196" s="23"/>
      <c r="L196" s="24"/>
      <c r="M196" s="19"/>
      <c r="N196" s="19"/>
      <c r="O196" s="19"/>
      <c r="P196" s="19"/>
      <c r="Q196" s="682"/>
      <c r="R196" s="10"/>
      <c r="S196" s="10"/>
      <c r="T196" s="10"/>
      <c r="U196" s="2"/>
      <c r="V196" s="2"/>
      <c r="W196" s="2"/>
      <c r="X196" s="2"/>
      <c r="Y196" s="53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1:51" s="5" customFormat="1" ht="37.5" customHeight="1">
      <c r="B197" s="10"/>
      <c r="C197" s="13"/>
      <c r="D197" s="13"/>
      <c r="E197" s="2"/>
      <c r="F197" s="15"/>
      <c r="G197" s="16"/>
      <c r="H197" s="21"/>
      <c r="I197" s="22"/>
      <c r="J197" s="689"/>
      <c r="K197" s="23"/>
      <c r="L197" s="24"/>
      <c r="M197" s="19"/>
      <c r="N197" s="19"/>
      <c r="O197" s="19"/>
      <c r="P197" s="19"/>
      <c r="Q197" s="682"/>
      <c r="R197" s="10"/>
      <c r="S197" s="10"/>
      <c r="T197" s="10"/>
      <c r="U197" s="2"/>
      <c r="V197" s="2"/>
      <c r="W197" s="2"/>
      <c r="X197" s="2"/>
      <c r="Y197" s="53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1:51" s="5" customFormat="1" ht="37.5" customHeight="1">
      <c r="B198" s="10"/>
      <c r="C198" s="13"/>
      <c r="D198" s="13"/>
      <c r="E198" s="2"/>
      <c r="F198" s="15"/>
      <c r="G198" s="16"/>
      <c r="H198" s="21"/>
      <c r="I198" s="22"/>
      <c r="J198" s="689"/>
      <c r="K198" s="23"/>
      <c r="L198" s="24"/>
      <c r="M198" s="19"/>
      <c r="N198" s="19"/>
      <c r="O198" s="19"/>
      <c r="P198" s="19"/>
      <c r="Q198" s="682"/>
      <c r="R198" s="10"/>
      <c r="S198" s="10"/>
      <c r="T198" s="10"/>
      <c r="U198" s="2"/>
      <c r="V198" s="2"/>
      <c r="W198" s="2"/>
      <c r="X198" s="2"/>
      <c r="Y198" s="53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1:51" s="5" customFormat="1" ht="37.5" customHeight="1">
      <c r="B199" s="10"/>
      <c r="C199" s="13"/>
      <c r="D199" s="13"/>
      <c r="E199" s="2"/>
      <c r="F199" s="15"/>
      <c r="G199" s="16"/>
      <c r="H199" s="21"/>
      <c r="I199" s="22"/>
      <c r="J199" s="689"/>
      <c r="K199" s="23"/>
      <c r="L199" s="24"/>
      <c r="M199" s="19"/>
      <c r="N199" s="19"/>
      <c r="O199" s="19"/>
      <c r="P199" s="19"/>
      <c r="Q199" s="682"/>
      <c r="R199" s="10"/>
      <c r="S199" s="10"/>
      <c r="T199" s="10"/>
      <c r="U199" s="2"/>
      <c r="V199" s="2"/>
      <c r="W199" s="2"/>
      <c r="X199" s="2"/>
      <c r="Y199" s="53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1:51" s="5" customFormat="1" ht="37.5" customHeight="1">
      <c r="B200" s="10"/>
      <c r="C200" s="13"/>
      <c r="D200" s="13"/>
      <c r="E200" s="2"/>
      <c r="F200" s="15"/>
      <c r="G200" s="16"/>
      <c r="H200" s="21"/>
      <c r="I200" s="22"/>
      <c r="J200" s="689"/>
      <c r="K200" s="23"/>
      <c r="L200" s="24"/>
      <c r="M200" s="19"/>
      <c r="N200" s="19"/>
      <c r="O200" s="19"/>
      <c r="P200" s="19"/>
      <c r="Q200" s="682"/>
      <c r="R200" s="10"/>
      <c r="S200" s="10"/>
      <c r="T200" s="10"/>
      <c r="U200" s="2"/>
      <c r="V200" s="2"/>
      <c r="W200" s="2"/>
      <c r="X200" s="2"/>
      <c r="Y200" s="53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1:51" s="5" customFormat="1" ht="37.5" customHeight="1">
      <c r="B201" s="10"/>
      <c r="C201" s="13"/>
      <c r="D201" s="13"/>
      <c r="E201" s="2"/>
      <c r="F201" s="15"/>
      <c r="G201" s="16"/>
      <c r="H201" s="21"/>
      <c r="I201" s="22"/>
      <c r="J201" s="689"/>
      <c r="K201" s="23"/>
      <c r="L201" s="24"/>
      <c r="M201" s="19"/>
      <c r="N201" s="19"/>
      <c r="O201" s="19"/>
      <c r="P201" s="19"/>
      <c r="Q201" s="682"/>
      <c r="R201" s="10"/>
      <c r="S201" s="10"/>
      <c r="T201" s="10"/>
      <c r="U201" s="2"/>
      <c r="V201" s="2"/>
      <c r="W201" s="2"/>
      <c r="X201" s="2"/>
      <c r="Y201" s="53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1:51" s="5" customFormat="1" ht="37.5" customHeight="1">
      <c r="B202" s="10"/>
      <c r="C202" s="13"/>
      <c r="D202" s="13"/>
      <c r="E202" s="2"/>
      <c r="F202" s="15"/>
      <c r="G202" s="16"/>
      <c r="H202" s="21"/>
      <c r="I202" s="22"/>
      <c r="J202" s="689"/>
      <c r="K202" s="23"/>
      <c r="L202" s="24"/>
      <c r="M202" s="19"/>
      <c r="N202" s="19"/>
      <c r="O202" s="19"/>
      <c r="P202" s="19"/>
      <c r="Q202" s="682"/>
      <c r="R202" s="10"/>
      <c r="S202" s="10"/>
      <c r="T202" s="10"/>
      <c r="U202" s="2"/>
      <c r="V202" s="2"/>
      <c r="W202" s="2"/>
      <c r="X202" s="2"/>
      <c r="Y202" s="53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1:51" s="5" customFormat="1" ht="37.5" customHeight="1">
      <c r="B203" s="10"/>
      <c r="C203" s="13"/>
      <c r="D203" s="13"/>
      <c r="E203" s="2"/>
      <c r="F203" s="15"/>
      <c r="G203" s="16"/>
      <c r="H203" s="21"/>
      <c r="I203" s="22"/>
      <c r="J203" s="689"/>
      <c r="K203" s="23"/>
      <c r="L203" s="24"/>
      <c r="M203" s="19"/>
      <c r="N203" s="19"/>
      <c r="O203" s="19"/>
      <c r="P203" s="19"/>
      <c r="Q203" s="682"/>
      <c r="R203" s="10"/>
      <c r="S203" s="10"/>
      <c r="T203" s="10"/>
      <c r="U203" s="2"/>
      <c r="V203" s="2"/>
      <c r="W203" s="2"/>
      <c r="X203" s="2"/>
      <c r="Y203" s="53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1:51" s="11" customFormat="1" ht="37.5" customHeight="1">
      <c r="A204" s="10"/>
      <c r="B204" s="10"/>
      <c r="C204" s="13"/>
      <c r="D204" s="13"/>
      <c r="E204" s="2"/>
      <c r="F204" s="15"/>
      <c r="G204" s="16"/>
      <c r="H204" s="21"/>
      <c r="I204" s="22"/>
      <c r="J204" s="689"/>
      <c r="K204" s="23"/>
      <c r="L204" s="24"/>
      <c r="M204" s="19"/>
      <c r="N204" s="19"/>
      <c r="O204" s="19"/>
      <c r="P204" s="19"/>
      <c r="Q204" s="682"/>
      <c r="R204" s="10"/>
      <c r="S204" s="10"/>
      <c r="T204" s="10"/>
      <c r="U204" s="2"/>
      <c r="V204" s="2"/>
      <c r="W204" s="2"/>
      <c r="X204" s="2"/>
      <c r="Y204" s="53"/>
      <c r="Z204" s="5"/>
      <c r="AA204" s="5"/>
      <c r="AB204" s="5"/>
      <c r="AC204" s="5"/>
      <c r="AD204" s="5"/>
      <c r="AE204" s="5"/>
      <c r="AF204" s="5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1:51" s="12" customFormat="1" ht="37.5" customHeight="1">
      <c r="A205" s="10"/>
      <c r="B205" s="10"/>
      <c r="C205" s="13"/>
      <c r="D205" s="13"/>
      <c r="E205" s="2"/>
      <c r="F205" s="15"/>
      <c r="G205" s="16"/>
      <c r="H205" s="21"/>
      <c r="I205" s="22"/>
      <c r="J205" s="689"/>
      <c r="K205" s="23"/>
      <c r="L205" s="24"/>
      <c r="M205" s="19"/>
      <c r="N205" s="19"/>
      <c r="O205" s="19"/>
      <c r="P205" s="19"/>
      <c r="Q205" s="682"/>
      <c r="R205" s="10"/>
      <c r="S205" s="10"/>
      <c r="T205" s="10"/>
      <c r="U205" s="2"/>
      <c r="V205" s="2"/>
      <c r="W205" s="2"/>
      <c r="X205" s="2"/>
      <c r="Y205" s="53"/>
      <c r="Z205" s="5"/>
      <c r="AA205" s="5"/>
      <c r="AB205" s="5"/>
      <c r="AC205" s="5"/>
      <c r="AD205" s="5"/>
      <c r="AE205" s="5"/>
      <c r="AF205" s="10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1:51" s="11" customFormat="1" ht="37.5" customHeight="1">
      <c r="A206" s="10"/>
      <c r="B206" s="10"/>
      <c r="C206" s="13"/>
      <c r="D206" s="13"/>
      <c r="E206" s="2"/>
      <c r="F206" s="15"/>
      <c r="G206" s="16"/>
      <c r="H206" s="21"/>
      <c r="I206" s="22"/>
      <c r="J206" s="689"/>
      <c r="K206" s="23"/>
      <c r="L206" s="24"/>
      <c r="M206" s="19"/>
      <c r="N206" s="19"/>
      <c r="O206" s="19"/>
      <c r="P206" s="19"/>
      <c r="Q206" s="682"/>
      <c r="R206" s="10"/>
      <c r="S206" s="10"/>
      <c r="T206" s="10"/>
      <c r="U206" s="2"/>
      <c r="V206" s="2"/>
      <c r="W206" s="2"/>
      <c r="X206" s="2"/>
      <c r="Y206" s="53"/>
      <c r="Z206" s="5"/>
      <c r="AA206" s="5"/>
      <c r="AB206" s="5"/>
      <c r="AC206" s="5"/>
      <c r="AD206" s="5"/>
      <c r="AE206" s="5"/>
      <c r="AF206" s="10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1:51" s="11" customFormat="1" ht="37.5" customHeight="1">
      <c r="A207" s="10"/>
      <c r="B207" s="10"/>
      <c r="C207" s="13"/>
      <c r="D207" s="13"/>
      <c r="E207" s="2"/>
      <c r="F207" s="15"/>
      <c r="G207" s="16"/>
      <c r="H207" s="21"/>
      <c r="I207" s="22"/>
      <c r="J207" s="689"/>
      <c r="K207" s="23"/>
      <c r="L207" s="24"/>
      <c r="M207" s="19"/>
      <c r="N207" s="19"/>
      <c r="O207" s="19"/>
      <c r="P207" s="19"/>
      <c r="Q207" s="682"/>
      <c r="R207" s="10"/>
      <c r="S207" s="10"/>
      <c r="T207" s="10"/>
      <c r="U207" s="2"/>
      <c r="V207" s="2"/>
      <c r="W207" s="2"/>
      <c r="X207" s="2"/>
      <c r="Y207" s="53"/>
      <c r="Z207" s="5"/>
      <c r="AA207" s="5"/>
      <c r="AB207" s="5"/>
      <c r="AC207" s="5"/>
      <c r="AD207" s="10"/>
      <c r="AE207" s="10"/>
      <c r="AF207" s="10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1:51" s="11" customFormat="1" ht="37.5" customHeight="1">
      <c r="A208" s="10"/>
      <c r="B208" s="10"/>
      <c r="C208" s="13"/>
      <c r="D208" s="13"/>
      <c r="E208" s="2"/>
      <c r="F208" s="15"/>
      <c r="G208" s="16"/>
      <c r="H208" s="21"/>
      <c r="I208" s="22"/>
      <c r="J208" s="689"/>
      <c r="K208" s="23"/>
      <c r="L208" s="24"/>
      <c r="M208" s="19"/>
      <c r="N208" s="19"/>
      <c r="O208" s="19"/>
      <c r="P208" s="19"/>
      <c r="Q208" s="682"/>
      <c r="R208" s="10"/>
      <c r="S208" s="10"/>
      <c r="T208" s="10"/>
      <c r="U208" s="2"/>
      <c r="V208" s="2"/>
      <c r="W208" s="2"/>
      <c r="X208" s="2"/>
      <c r="Y208" s="53"/>
      <c r="Z208" s="5"/>
      <c r="AA208" s="5"/>
      <c r="AB208" s="5"/>
      <c r="AC208" s="5"/>
      <c r="AD208" s="10"/>
      <c r="AE208" s="10"/>
      <c r="AF208" s="10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1:51" s="11" customFormat="1" ht="37.5" customHeight="1">
      <c r="A209" s="10"/>
      <c r="B209" s="10"/>
      <c r="C209" s="13"/>
      <c r="D209" s="13"/>
      <c r="E209" s="2"/>
      <c r="F209" s="15"/>
      <c r="G209" s="16"/>
      <c r="H209" s="21"/>
      <c r="I209" s="22"/>
      <c r="J209" s="689"/>
      <c r="K209" s="23"/>
      <c r="L209" s="24"/>
      <c r="M209" s="19"/>
      <c r="N209" s="19"/>
      <c r="O209" s="19"/>
      <c r="P209" s="19"/>
      <c r="Q209" s="682"/>
      <c r="R209" s="10"/>
      <c r="S209" s="10"/>
      <c r="T209" s="10"/>
      <c r="U209" s="2"/>
      <c r="V209" s="2"/>
      <c r="W209" s="2"/>
      <c r="X209" s="2"/>
      <c r="Y209" s="53"/>
      <c r="Z209" s="5"/>
      <c r="AA209" s="5"/>
      <c r="AB209" s="5"/>
      <c r="AC209" s="5"/>
      <c r="AD209" s="10"/>
      <c r="AE209" s="10"/>
      <c r="AF209" s="10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1:51" s="10" customFormat="1" ht="37.5" customHeight="1">
      <c r="C210" s="13"/>
      <c r="D210" s="13"/>
      <c r="E210" s="2"/>
      <c r="F210" s="15"/>
      <c r="G210" s="16"/>
      <c r="H210" s="21"/>
      <c r="I210" s="22"/>
      <c r="J210" s="689"/>
      <c r="K210" s="23"/>
      <c r="L210" s="24"/>
      <c r="M210" s="19"/>
      <c r="N210" s="19"/>
      <c r="O210" s="19"/>
      <c r="P210" s="19"/>
      <c r="Q210" s="682"/>
      <c r="U210" s="2"/>
      <c r="V210" s="2"/>
      <c r="W210" s="2"/>
      <c r="X210" s="2"/>
      <c r="Y210" s="53"/>
      <c r="Z210" s="5"/>
      <c r="AA210" s="5"/>
      <c r="AB210" s="5"/>
      <c r="AC210" s="5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1:51" s="10" customFormat="1" ht="37.5" customHeight="1">
      <c r="C211" s="13"/>
      <c r="D211" s="13"/>
      <c r="E211" s="2"/>
      <c r="F211" s="15"/>
      <c r="G211" s="16"/>
      <c r="H211" s="21"/>
      <c r="I211" s="22"/>
      <c r="J211" s="689"/>
      <c r="K211" s="23"/>
      <c r="L211" s="24"/>
      <c r="M211" s="19"/>
      <c r="N211" s="19"/>
      <c r="O211" s="19"/>
      <c r="P211" s="19"/>
      <c r="Q211" s="682"/>
      <c r="U211" s="2"/>
      <c r="V211" s="2"/>
      <c r="W211" s="2"/>
      <c r="X211" s="2"/>
      <c r="Y211" s="53"/>
      <c r="Z211" s="5"/>
      <c r="AA211" s="5"/>
      <c r="AB211" s="5"/>
      <c r="AC211" s="5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1:51" s="10" customFormat="1" ht="37.5" customHeight="1">
      <c r="C212" s="13"/>
      <c r="D212" s="13"/>
      <c r="E212" s="2"/>
      <c r="F212" s="15"/>
      <c r="G212" s="16"/>
      <c r="H212" s="21"/>
      <c r="I212" s="22"/>
      <c r="J212" s="689"/>
      <c r="K212" s="23"/>
      <c r="L212" s="24"/>
      <c r="M212" s="19"/>
      <c r="N212" s="19"/>
      <c r="O212" s="19"/>
      <c r="P212" s="19"/>
      <c r="Q212" s="682"/>
      <c r="U212" s="2"/>
      <c r="V212" s="2"/>
      <c r="W212" s="2"/>
      <c r="X212" s="2"/>
      <c r="Y212" s="53"/>
      <c r="Z212" s="336"/>
      <c r="AA212" s="5"/>
      <c r="AB212" s="5"/>
      <c r="AC212" s="5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1:51" s="10" customFormat="1" ht="37.5" customHeight="1">
      <c r="C213" s="13"/>
      <c r="D213" s="13"/>
      <c r="E213" s="2"/>
      <c r="F213" s="15"/>
      <c r="G213" s="16"/>
      <c r="H213" s="21"/>
      <c r="I213" s="22"/>
      <c r="J213" s="689"/>
      <c r="K213" s="23"/>
      <c r="L213" s="24"/>
      <c r="M213" s="19"/>
      <c r="N213" s="19"/>
      <c r="O213" s="19"/>
      <c r="P213" s="19"/>
      <c r="Q213" s="682"/>
      <c r="U213" s="2"/>
      <c r="V213" s="2"/>
      <c r="W213" s="2"/>
      <c r="X213" s="2"/>
      <c r="Y213" s="53"/>
      <c r="Z213" s="5"/>
      <c r="AA213" s="5"/>
      <c r="AB213" s="5"/>
      <c r="AC213" s="5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1:51" s="11" customFormat="1" ht="37.5" customHeight="1">
      <c r="A214" s="10"/>
      <c r="B214" s="10"/>
      <c r="C214" s="13"/>
      <c r="D214" s="13"/>
      <c r="E214" s="2"/>
      <c r="F214" s="15"/>
      <c r="G214" s="16"/>
      <c r="H214" s="21"/>
      <c r="I214" s="22"/>
      <c r="J214" s="689"/>
      <c r="K214" s="23"/>
      <c r="L214" s="24"/>
      <c r="M214" s="19"/>
      <c r="N214" s="19"/>
      <c r="O214" s="19"/>
      <c r="P214" s="19"/>
      <c r="Q214" s="682"/>
      <c r="R214" s="10"/>
      <c r="S214" s="10"/>
      <c r="T214" s="10"/>
      <c r="U214" s="2"/>
      <c r="V214" s="2"/>
      <c r="W214" s="2"/>
      <c r="X214" s="2"/>
      <c r="Y214" s="53"/>
      <c r="Z214" s="5"/>
      <c r="AA214" s="10"/>
      <c r="AB214" s="10"/>
      <c r="AC214" s="10"/>
      <c r="AD214" s="10"/>
      <c r="AE214" s="10"/>
      <c r="AF214" s="10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1:51" s="11" customFormat="1" ht="37.5" customHeight="1">
      <c r="A215" s="10"/>
      <c r="B215" s="10"/>
      <c r="C215" s="13"/>
      <c r="D215" s="13"/>
      <c r="E215" s="2"/>
      <c r="F215" s="15"/>
      <c r="G215" s="16"/>
      <c r="H215" s="21"/>
      <c r="I215" s="22"/>
      <c r="J215" s="689"/>
      <c r="K215" s="23"/>
      <c r="L215" s="24"/>
      <c r="M215" s="19"/>
      <c r="N215" s="19"/>
      <c r="O215" s="19"/>
      <c r="P215" s="19"/>
      <c r="Q215" s="682"/>
      <c r="R215" s="10"/>
      <c r="S215" s="10"/>
      <c r="T215" s="10"/>
      <c r="U215" s="2"/>
      <c r="V215" s="2"/>
      <c r="W215" s="2"/>
      <c r="X215" s="2"/>
      <c r="Y215" s="53"/>
      <c r="Z215" s="5"/>
      <c r="AA215" s="10"/>
      <c r="AB215" s="10"/>
      <c r="AC215" s="10"/>
      <c r="AD215" s="10"/>
      <c r="AE215" s="10"/>
      <c r="AF215" s="10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1:51" s="10" customFormat="1" ht="37.5" customHeight="1">
      <c r="C216" s="13"/>
      <c r="D216" s="13"/>
      <c r="E216" s="2"/>
      <c r="F216" s="15"/>
      <c r="G216" s="16"/>
      <c r="H216" s="21"/>
      <c r="I216" s="22"/>
      <c r="J216" s="689"/>
      <c r="K216" s="23"/>
      <c r="L216" s="24"/>
      <c r="M216" s="19"/>
      <c r="N216" s="19"/>
      <c r="O216" s="19"/>
      <c r="P216" s="19"/>
      <c r="Q216" s="682"/>
      <c r="U216" s="2"/>
      <c r="V216" s="2"/>
      <c r="W216" s="2"/>
      <c r="X216" s="2"/>
      <c r="Y216" s="53"/>
      <c r="Z216" s="5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1:51" s="10" customFormat="1" ht="37.5" customHeight="1">
      <c r="C217" s="13"/>
      <c r="D217" s="13"/>
      <c r="E217" s="2"/>
      <c r="F217" s="15"/>
      <c r="G217" s="16"/>
      <c r="H217" s="21"/>
      <c r="I217" s="22"/>
      <c r="J217" s="689"/>
      <c r="K217" s="23"/>
      <c r="L217" s="24"/>
      <c r="M217" s="19"/>
      <c r="N217" s="19"/>
      <c r="O217" s="19"/>
      <c r="P217" s="19"/>
      <c r="Q217" s="682"/>
      <c r="U217" s="2"/>
      <c r="V217" s="2"/>
      <c r="W217" s="2"/>
      <c r="X217" s="2"/>
      <c r="Y217" s="53"/>
      <c r="Z217" s="5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1:51" s="10" customFormat="1" ht="37.5" customHeight="1">
      <c r="C218" s="13"/>
      <c r="D218" s="13"/>
      <c r="E218" s="2"/>
      <c r="F218" s="15"/>
      <c r="G218" s="16"/>
      <c r="H218" s="21"/>
      <c r="I218" s="22"/>
      <c r="J218" s="689"/>
      <c r="K218" s="23"/>
      <c r="L218" s="24"/>
      <c r="M218" s="19"/>
      <c r="N218" s="19"/>
      <c r="O218" s="19"/>
      <c r="P218" s="19"/>
      <c r="Q218" s="682"/>
      <c r="U218" s="2"/>
      <c r="V218" s="2"/>
      <c r="W218" s="2"/>
      <c r="X218" s="2"/>
      <c r="Y218" s="53"/>
      <c r="Z218" s="5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1:51" s="10" customFormat="1" ht="37.5" customHeight="1">
      <c r="C219" s="13"/>
      <c r="D219" s="13"/>
      <c r="E219" s="2"/>
      <c r="F219" s="15"/>
      <c r="G219" s="16"/>
      <c r="H219" s="21"/>
      <c r="I219" s="22"/>
      <c r="J219" s="689"/>
      <c r="K219" s="23"/>
      <c r="L219" s="24"/>
      <c r="M219" s="19"/>
      <c r="N219" s="19"/>
      <c r="O219" s="19"/>
      <c r="P219" s="19"/>
      <c r="Q219" s="682"/>
      <c r="U219" s="2"/>
      <c r="V219" s="2"/>
      <c r="W219" s="2"/>
      <c r="X219" s="2"/>
      <c r="Y219" s="53"/>
      <c r="Z219" s="5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1:51" s="13" customFormat="1" ht="37.5" customHeight="1">
      <c r="B220" s="10"/>
      <c r="E220" s="2"/>
      <c r="F220" s="15"/>
      <c r="G220" s="16"/>
      <c r="H220" s="21"/>
      <c r="I220" s="22"/>
      <c r="J220" s="689"/>
      <c r="K220" s="23"/>
      <c r="L220" s="24"/>
      <c r="M220" s="19"/>
      <c r="N220" s="19"/>
      <c r="O220" s="19"/>
      <c r="P220" s="19"/>
      <c r="Q220" s="682"/>
      <c r="R220" s="10"/>
      <c r="S220" s="10"/>
      <c r="T220" s="10"/>
      <c r="U220" s="2"/>
      <c r="V220" s="2"/>
      <c r="W220" s="2"/>
      <c r="X220" s="2"/>
      <c r="Y220" s="53"/>
      <c r="Z220" s="5"/>
      <c r="AA220" s="5"/>
      <c r="AB220" s="5"/>
      <c r="AC220" s="5"/>
      <c r="AD220" s="10"/>
      <c r="AE220" s="10"/>
      <c r="AF220" s="10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1:51" s="13" customFormat="1" ht="37.5" customHeight="1">
      <c r="B221" s="10"/>
      <c r="E221" s="2"/>
      <c r="F221" s="15"/>
      <c r="G221" s="16"/>
      <c r="H221" s="21"/>
      <c r="I221" s="22"/>
      <c r="J221" s="689"/>
      <c r="K221" s="23"/>
      <c r="L221" s="24"/>
      <c r="M221" s="19"/>
      <c r="N221" s="19"/>
      <c r="O221" s="19"/>
      <c r="P221" s="19"/>
      <c r="Q221" s="682"/>
      <c r="R221" s="10"/>
      <c r="S221" s="10"/>
      <c r="T221" s="10"/>
      <c r="U221" s="2"/>
      <c r="V221" s="2"/>
      <c r="W221" s="2"/>
      <c r="X221" s="2"/>
      <c r="Y221" s="53"/>
      <c r="Z221" s="5"/>
      <c r="AA221" s="5"/>
      <c r="AB221" s="5"/>
      <c r="AC221" s="5"/>
      <c r="AD221" s="10"/>
      <c r="AE221" s="10"/>
      <c r="AF221" s="10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1:51" s="13" customFormat="1" ht="37.5" customHeight="1">
      <c r="B222" s="10"/>
      <c r="E222" s="2"/>
      <c r="F222" s="15"/>
      <c r="G222" s="16"/>
      <c r="H222" s="21"/>
      <c r="I222" s="22"/>
      <c r="J222" s="689"/>
      <c r="K222" s="23"/>
      <c r="L222" s="24"/>
      <c r="M222" s="19"/>
      <c r="N222" s="19"/>
      <c r="O222" s="19"/>
      <c r="P222" s="19"/>
      <c r="Q222" s="682"/>
      <c r="R222" s="10"/>
      <c r="S222" s="10"/>
      <c r="T222" s="10"/>
      <c r="U222" s="2"/>
      <c r="V222" s="2"/>
      <c r="W222" s="2"/>
      <c r="X222" s="2"/>
      <c r="Y222" s="53"/>
      <c r="Z222" s="5"/>
      <c r="AA222" s="5"/>
      <c r="AB222" s="5"/>
      <c r="AC222" s="5"/>
      <c r="AD222" s="10"/>
      <c r="AE222" s="10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1:51" s="13" customFormat="1" ht="37.5" customHeight="1">
      <c r="B223" s="10"/>
      <c r="E223" s="2"/>
      <c r="F223" s="15"/>
      <c r="G223" s="16"/>
      <c r="H223" s="21"/>
      <c r="I223" s="22"/>
      <c r="J223" s="689"/>
      <c r="K223" s="23"/>
      <c r="L223" s="24"/>
      <c r="M223" s="19"/>
      <c r="N223" s="19"/>
      <c r="O223" s="19"/>
      <c r="P223" s="19"/>
      <c r="Q223" s="682"/>
      <c r="R223" s="10"/>
      <c r="S223" s="10"/>
      <c r="T223" s="10"/>
      <c r="U223" s="2"/>
      <c r="V223" s="2"/>
      <c r="W223" s="2"/>
      <c r="X223" s="2"/>
      <c r="Y223" s="53"/>
      <c r="Z223" s="5"/>
      <c r="AA223" s="10"/>
      <c r="AB223" s="10"/>
      <c r="AC223" s="5"/>
      <c r="AD223" s="10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1:51" s="13" customFormat="1" ht="37.5" customHeight="1">
      <c r="B224" s="10"/>
      <c r="E224" s="2"/>
      <c r="F224" s="15"/>
      <c r="G224" s="16"/>
      <c r="H224" s="21"/>
      <c r="I224" s="22"/>
      <c r="J224" s="689"/>
      <c r="K224" s="23"/>
      <c r="L224" s="24"/>
      <c r="M224" s="19"/>
      <c r="N224" s="19"/>
      <c r="O224" s="19"/>
      <c r="P224" s="19"/>
      <c r="Q224" s="682"/>
      <c r="R224" s="10"/>
      <c r="S224" s="10"/>
      <c r="T224" s="10"/>
      <c r="U224" s="2"/>
      <c r="V224" s="2"/>
      <c r="W224" s="2"/>
      <c r="X224" s="2"/>
      <c r="Y224" s="53"/>
      <c r="Z224" s="5"/>
      <c r="AA224" s="10"/>
      <c r="AB224" s="10">
        <v>112000</v>
      </c>
      <c r="AC224" s="5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1:51" s="13" customFormat="1" ht="37.5" customHeight="1">
      <c r="B225" s="10"/>
      <c r="E225" s="2"/>
      <c r="F225" s="15"/>
      <c r="G225" s="16"/>
      <c r="H225" s="21"/>
      <c r="I225" s="22"/>
      <c r="J225" s="689"/>
      <c r="K225" s="23"/>
      <c r="L225" s="24"/>
      <c r="M225" s="19"/>
      <c r="N225" s="19"/>
      <c r="O225" s="19"/>
      <c r="P225" s="19"/>
      <c r="Q225" s="682"/>
      <c r="R225" s="10"/>
      <c r="S225" s="10"/>
      <c r="T225" s="10"/>
      <c r="U225" s="2"/>
      <c r="V225" s="2"/>
      <c r="W225" s="2"/>
      <c r="X225" s="2"/>
      <c r="Y225" s="53"/>
      <c r="Z225" s="5"/>
      <c r="AA225" s="10"/>
      <c r="AB225" s="10">
        <v>118</v>
      </c>
      <c r="AC225" s="5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1:51" ht="30.75" customHeight="1">
      <c r="Z226" s="5"/>
      <c r="AA226" s="10"/>
      <c r="AB226" s="10">
        <f>118-64</f>
        <v>54</v>
      </c>
      <c r="AC226" s="5"/>
      <c r="AD226" s="13"/>
      <c r="AE226" s="13"/>
      <c r="AF226" s="13"/>
    </row>
    <row r="227" spans="1:51" ht="20.100000000000001" customHeight="1">
      <c r="Z227" s="5"/>
      <c r="AA227" s="10"/>
      <c r="AB227" s="10"/>
      <c r="AC227" s="5"/>
      <c r="AD227" s="13"/>
      <c r="AE227" s="13"/>
      <c r="AF227" s="13"/>
    </row>
    <row r="228" spans="1:51" ht="20.100000000000001" customHeight="1">
      <c r="Z228" s="10"/>
      <c r="AA228" s="13"/>
      <c r="AB228" s="13"/>
    </row>
    <row r="229" spans="1:51" s="14" customFormat="1" ht="20.100000000000001" customHeight="1">
      <c r="A229" s="2"/>
      <c r="B229" s="10"/>
      <c r="C229" s="13"/>
      <c r="D229" s="13"/>
      <c r="E229" s="2"/>
      <c r="F229" s="15"/>
      <c r="G229" s="16"/>
      <c r="H229" s="21"/>
      <c r="I229" s="22"/>
      <c r="J229" s="689"/>
      <c r="K229" s="23"/>
      <c r="L229" s="24"/>
      <c r="M229" s="19"/>
      <c r="N229" s="19"/>
      <c r="O229" s="19"/>
      <c r="P229" s="19"/>
      <c r="Q229" s="682"/>
      <c r="R229" s="10"/>
      <c r="S229" s="10"/>
      <c r="T229" s="10"/>
      <c r="U229" s="2"/>
      <c r="V229" s="2"/>
      <c r="W229" s="2"/>
      <c r="X229" s="2"/>
      <c r="Y229" s="53"/>
      <c r="Z229" s="5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1:51" ht="20.100000000000001" customHeight="1">
      <c r="Z230" s="5"/>
      <c r="AA230" s="10"/>
      <c r="AB230" s="10"/>
      <c r="AC230" s="10"/>
    </row>
    <row r="231" spans="1:51" ht="20.100000000000001" customHeight="1">
      <c r="Z231" s="5"/>
      <c r="AA231" s="10"/>
      <c r="AB231" s="10"/>
      <c r="AC231" s="10"/>
    </row>
    <row r="232" spans="1:51" s="14" customFormat="1" ht="20.100000000000001" customHeight="1">
      <c r="A232" s="2"/>
      <c r="B232" s="10"/>
      <c r="C232" s="13"/>
      <c r="D232" s="13"/>
      <c r="E232" s="2"/>
      <c r="F232" s="15"/>
      <c r="G232" s="16"/>
      <c r="H232" s="21"/>
      <c r="I232" s="22"/>
      <c r="J232" s="689"/>
      <c r="K232" s="23"/>
      <c r="L232" s="24"/>
      <c r="M232" s="19"/>
      <c r="N232" s="19"/>
      <c r="O232" s="19"/>
      <c r="P232" s="19"/>
      <c r="Q232" s="682"/>
      <c r="R232" s="10"/>
      <c r="S232" s="10"/>
      <c r="T232" s="10"/>
      <c r="U232" s="2"/>
      <c r="V232" s="2"/>
      <c r="W232" s="2"/>
      <c r="X232" s="2"/>
      <c r="Y232" s="53"/>
      <c r="Z232" s="5"/>
      <c r="AA232" s="10"/>
      <c r="AB232" s="10"/>
      <c r="AC232" s="10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1:51" ht="20.100000000000001" customHeight="1">
      <c r="Z233" s="5"/>
      <c r="AA233" s="10"/>
      <c r="AB233" s="10"/>
      <c r="AC233" s="10"/>
    </row>
    <row r="234" spans="1:51" ht="20.100000000000001" customHeight="1">
      <c r="Z234" s="5"/>
      <c r="AA234" s="10"/>
      <c r="AB234" s="10"/>
      <c r="AC234" s="10"/>
    </row>
    <row r="235" spans="1:51" ht="20.100000000000001" customHeight="1">
      <c r="Z235" s="5"/>
      <c r="AA235" s="10"/>
      <c r="AB235" s="10"/>
      <c r="AC235" s="10"/>
    </row>
    <row r="236" spans="1:51" ht="20.100000000000001" customHeight="1">
      <c r="Z236" s="5"/>
      <c r="AA236" s="10"/>
      <c r="AB236" s="10"/>
      <c r="AC236" s="10"/>
    </row>
    <row r="237" spans="1:51" ht="20.100000000000001" customHeight="1">
      <c r="Z237" s="5"/>
      <c r="AA237" s="10"/>
      <c r="AB237" s="10"/>
      <c r="AC237" s="10"/>
    </row>
    <row r="238" spans="1:51" ht="20.100000000000001" customHeight="1">
      <c r="Z238" s="5"/>
      <c r="AA238" s="10"/>
      <c r="AB238" s="10"/>
      <c r="AC238" s="10"/>
    </row>
    <row r="239" spans="1:51" ht="20.100000000000001" customHeight="1">
      <c r="Z239" s="2"/>
      <c r="AA239" s="10"/>
      <c r="AB239" s="10"/>
      <c r="AC239" s="10"/>
    </row>
    <row r="240" spans="1:51" ht="20.100000000000001" customHeight="1">
      <c r="Z240" s="2"/>
      <c r="AA240" s="10"/>
      <c r="AB240" s="10"/>
      <c r="AC240" s="10"/>
    </row>
    <row r="241" spans="26:29" ht="20.100000000000001" customHeight="1">
      <c r="Z241" s="2"/>
      <c r="AA241" s="10"/>
      <c r="AB241" s="10"/>
      <c r="AC241" s="10"/>
    </row>
    <row r="242" spans="26:29" ht="20.100000000000001" customHeight="1">
      <c r="Z242" s="2"/>
      <c r="AA242" s="10"/>
      <c r="AB242" s="10"/>
      <c r="AC242" s="10"/>
    </row>
    <row r="243" spans="26:29" ht="20.100000000000001" customHeight="1">
      <c r="Z243" s="2"/>
      <c r="AA243" s="10"/>
      <c r="AB243" s="10"/>
      <c r="AC243" s="10"/>
    </row>
    <row r="244" spans="26:29" ht="20.100000000000001" customHeight="1">
      <c r="Z244" s="2"/>
      <c r="AA244" s="10"/>
      <c r="AB244" s="10"/>
      <c r="AC244" s="10"/>
    </row>
    <row r="245" spans="26:29" ht="20.100000000000001" customHeight="1">
      <c r="Z245" s="2"/>
      <c r="AA245" s="10"/>
      <c r="AB245" s="10"/>
      <c r="AC245" s="10"/>
    </row>
    <row r="246" spans="26:29" ht="20.100000000000001" customHeight="1">
      <c r="Z246" s="2"/>
      <c r="AA246" s="10"/>
      <c r="AB246" s="10"/>
      <c r="AC246" s="10"/>
    </row>
    <row r="247" spans="26:29" ht="20.100000000000001" customHeight="1">
      <c r="Z247" s="2"/>
      <c r="AA247" s="13"/>
      <c r="AB247" s="13"/>
      <c r="AC247" s="10"/>
    </row>
    <row r="248" spans="26:29" ht="20.100000000000001" customHeight="1">
      <c r="Z248" s="2"/>
      <c r="AA248" s="13"/>
      <c r="AB248" s="13"/>
      <c r="AC248" s="10"/>
    </row>
    <row r="249" spans="26:29" ht="20.100000000000001" customHeight="1">
      <c r="Z249" s="2"/>
      <c r="AA249" s="13"/>
      <c r="AB249" s="13"/>
      <c r="AC249" s="10"/>
    </row>
    <row r="250" spans="26:29" ht="20.100000000000001" customHeight="1">
      <c r="Z250" s="2"/>
      <c r="AA250" s="13"/>
      <c r="AB250" s="13"/>
      <c r="AC250" s="10"/>
    </row>
    <row r="251" spans="26:29" ht="20.100000000000001" customHeight="1">
      <c r="Z251" s="2"/>
      <c r="AA251" s="13"/>
      <c r="AB251" s="13"/>
      <c r="AC251" s="10"/>
    </row>
    <row r="252" spans="26:29" ht="20.100000000000001" customHeight="1">
      <c r="Z252" s="2"/>
      <c r="AA252" s="13"/>
      <c r="AB252" s="13"/>
      <c r="AC252" s="10"/>
    </row>
    <row r="253" spans="26:29" ht="20.100000000000001" customHeight="1">
      <c r="Z253" s="2"/>
      <c r="AA253" s="13"/>
      <c r="AB253" s="13"/>
      <c r="AC253" s="10"/>
    </row>
    <row r="254" spans="26:29" ht="20.100000000000001" customHeight="1">
      <c r="Z254" s="27"/>
      <c r="AC254" s="13"/>
    </row>
    <row r="255" spans="26:29" ht="20.100000000000001" customHeight="1">
      <c r="Z255" s="2"/>
      <c r="AC255" s="13"/>
    </row>
    <row r="256" spans="26:29" ht="20.100000000000001" customHeight="1">
      <c r="Z256" s="2"/>
      <c r="AC256" s="13"/>
    </row>
    <row r="257" spans="26:26" ht="20.100000000000001" customHeight="1">
      <c r="Z257" s="2"/>
    </row>
    <row r="258" spans="26:26" ht="20.100000000000001" customHeight="1">
      <c r="Z258" s="2"/>
    </row>
    <row r="259" spans="26:26" ht="20.100000000000001" customHeight="1">
      <c r="Z259" s="2"/>
    </row>
    <row r="260" spans="26:26" ht="20.100000000000001" customHeight="1"/>
    <row r="261" spans="26:26" ht="20.100000000000001" customHeight="1"/>
    <row r="262" spans="26:26" ht="20.100000000000001" customHeight="1"/>
    <row r="263" spans="26:26" ht="20.100000000000001" customHeight="1"/>
    <row r="264" spans="26:26" ht="20.100000000000001" customHeight="1"/>
    <row r="265" spans="26:26" ht="20.100000000000001" customHeight="1"/>
    <row r="266" spans="26:26" ht="20.100000000000001" customHeight="1"/>
    <row r="267" spans="26:26" ht="20.25" customHeight="1"/>
  </sheetData>
  <mergeCells count="5">
    <mergeCell ref="AA8:AB8"/>
    <mergeCell ref="AA10:AA11"/>
    <mergeCell ref="AB10:AE10"/>
    <mergeCell ref="AF10:AO10"/>
    <mergeCell ref="AA43:AC43"/>
  </mergeCells>
  <phoneticPr fontId="4" type="noConversion"/>
  <pageMargins left="0.27559055118110237" right="0.19685039370078741" top="0.43307086614173229" bottom="0.27559055118110237" header="0.51181102362204722" footer="0.51181102362204722"/>
  <pageSetup paperSize="8" scale="44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269"/>
  <sheetViews>
    <sheetView zoomScale="55" zoomScaleNormal="55" workbookViewId="0">
      <pane xSplit="2" ySplit="2" topLeftCell="C204" activePane="bottomRight" state="frozen"/>
      <selection pane="topRight" activeCell="B1" sqref="B1"/>
      <selection pane="bottomLeft" activeCell="A3" sqref="A3"/>
      <selection pane="bottomRight" activeCell="U220" sqref="U220"/>
    </sheetView>
  </sheetViews>
  <sheetFormatPr defaultColWidth="9" defaultRowHeight="18.75"/>
  <cols>
    <col min="1" max="1" width="9" style="2"/>
    <col min="2" max="2" width="6.5" style="10" customWidth="1"/>
    <col min="3" max="3" width="25.375" style="13" customWidth="1"/>
    <col min="4" max="4" width="19.625" style="13" customWidth="1"/>
    <col min="5" max="5" width="14.375" style="2" customWidth="1"/>
    <col min="6" max="6" width="16.75" style="15" customWidth="1"/>
    <col min="7" max="7" width="10.875" style="16" customWidth="1"/>
    <col min="8" max="8" width="10.375" style="21" customWidth="1"/>
    <col min="9" max="9" width="11" style="22" customWidth="1"/>
    <col min="10" max="10" width="16.25" style="685" hidden="1" customWidth="1"/>
    <col min="11" max="11" width="14.25" style="23" customWidth="1"/>
    <col min="12" max="12" width="28.125" style="24" bestFit="1" customWidth="1"/>
    <col min="13" max="13" width="18.125" style="19" bestFit="1" customWidth="1"/>
    <col min="14" max="14" width="24.5" style="19" bestFit="1" customWidth="1"/>
    <col min="15" max="15" width="18.125" style="19" bestFit="1" customWidth="1"/>
    <col min="16" max="16" width="14.125" style="19" customWidth="1"/>
    <col min="17" max="17" width="25.125" style="682" hidden="1" customWidth="1"/>
    <col min="18" max="18" width="22.5" style="10" customWidth="1"/>
    <col min="19" max="19" width="23.5" style="10" customWidth="1"/>
    <col min="20" max="20" width="15.625" style="10" bestFit="1" customWidth="1"/>
    <col min="21" max="21" width="17.125" style="2" customWidth="1"/>
    <col min="22" max="22" width="13" style="2" customWidth="1"/>
    <col min="23" max="23" width="11.125" style="2" customWidth="1"/>
    <col min="24" max="24" width="15.375" style="2" customWidth="1"/>
    <col min="25" max="25" width="23.125" style="53" customWidth="1"/>
    <col min="26" max="26" width="40.125" style="53" bestFit="1" customWidth="1"/>
    <col min="27" max="27" width="13.125" style="2" bestFit="1" customWidth="1"/>
    <col min="28" max="28" width="32.875" style="2" bestFit="1" customWidth="1"/>
    <col min="29" max="29" width="12" style="2" bestFit="1" customWidth="1"/>
    <col min="30" max="30" width="12.125" style="2" customWidth="1"/>
    <col min="31" max="31" width="16.875" style="2" customWidth="1"/>
    <col min="32" max="32" width="18.25" style="2" customWidth="1"/>
    <col min="33" max="33" width="17.625" style="2" customWidth="1"/>
    <col min="34" max="34" width="20.125" style="2" customWidth="1"/>
    <col min="35" max="35" width="13.125" style="2" customWidth="1"/>
    <col min="36" max="36" width="20.375" style="2" bestFit="1" customWidth="1"/>
    <col min="37" max="37" width="27.125" style="2" customWidth="1"/>
    <col min="38" max="38" width="17.625" style="2" customWidth="1"/>
    <col min="39" max="39" width="23.125" style="2" customWidth="1"/>
    <col min="40" max="40" width="24.875" style="2" customWidth="1"/>
    <col min="41" max="16384" width="9" style="2"/>
  </cols>
  <sheetData>
    <row r="1" spans="1:40" ht="91.5" customHeight="1" thickBot="1">
      <c r="B1" s="295" t="s">
        <v>364</v>
      </c>
      <c r="C1" s="1"/>
      <c r="D1" s="1"/>
      <c r="E1" s="1"/>
      <c r="F1" s="625"/>
      <c r="G1" s="1"/>
      <c r="H1" s="1"/>
      <c r="I1" s="1"/>
      <c r="J1" s="665"/>
      <c r="K1" s="1"/>
      <c r="L1" s="1"/>
      <c r="M1" s="1"/>
      <c r="N1" s="1"/>
      <c r="O1" s="1"/>
      <c r="P1" s="1"/>
      <c r="Q1" s="665"/>
      <c r="R1" s="1"/>
      <c r="S1" s="1"/>
      <c r="T1" s="1"/>
      <c r="U1" s="1"/>
      <c r="V1" s="1"/>
      <c r="Y1" s="52" t="s">
        <v>611</v>
      </c>
      <c r="Z1" s="52"/>
      <c r="AF1" s="328"/>
    </row>
    <row r="2" spans="1:40" s="3" customFormat="1" ht="37.5" customHeight="1">
      <c r="B2" s="54" t="s">
        <v>0</v>
      </c>
      <c r="C2" s="55" t="s">
        <v>1</v>
      </c>
      <c r="D2" s="56" t="s">
        <v>2</v>
      </c>
      <c r="E2" s="55" t="s">
        <v>3</v>
      </c>
      <c r="F2" s="57" t="s">
        <v>4</v>
      </c>
      <c r="G2" s="58" t="s">
        <v>5</v>
      </c>
      <c r="H2" s="58" t="s">
        <v>6</v>
      </c>
      <c r="I2" s="59" t="s">
        <v>7</v>
      </c>
      <c r="J2" s="710" t="s">
        <v>494</v>
      </c>
      <c r="K2" s="60" t="s">
        <v>8</v>
      </c>
      <c r="L2" s="61" t="s">
        <v>9</v>
      </c>
      <c r="M2" s="61" t="s">
        <v>10</v>
      </c>
      <c r="N2" s="61" t="s">
        <v>11</v>
      </c>
      <c r="O2" s="61" t="s">
        <v>12</v>
      </c>
      <c r="P2" s="63" t="s">
        <v>13</v>
      </c>
      <c r="Q2" s="710" t="s">
        <v>467</v>
      </c>
      <c r="R2" s="64" t="s">
        <v>14</v>
      </c>
      <c r="S2" s="62" t="s">
        <v>15</v>
      </c>
      <c r="T2" s="63" t="s">
        <v>16</v>
      </c>
      <c r="U2" s="55" t="s">
        <v>17</v>
      </c>
      <c r="V2" s="65" t="s">
        <v>465</v>
      </c>
      <c r="W2" s="66" t="s">
        <v>18</v>
      </c>
      <c r="X2" s="480" t="s">
        <v>19</v>
      </c>
      <c r="Y2" s="619" t="s">
        <v>411</v>
      </c>
      <c r="AA2" s="4" t="s">
        <v>20</v>
      </c>
      <c r="AB2" s="396" t="s">
        <v>21</v>
      </c>
      <c r="AC2" s="4" t="s">
        <v>22</v>
      </c>
      <c r="AD2" s="4" t="s">
        <v>23</v>
      </c>
    </row>
    <row r="3" spans="1:40" s="5" customFormat="1" ht="37.5" customHeight="1" thickBot="1">
      <c r="A3" s="5">
        <v>1</v>
      </c>
      <c r="B3" s="267">
        <f t="shared" ref="B3:B80" si="0">ROW()-2</f>
        <v>1</v>
      </c>
      <c r="C3" s="68" t="s">
        <v>24</v>
      </c>
      <c r="D3" s="69" t="s">
        <v>25</v>
      </c>
      <c r="E3" s="67" t="s">
        <v>26</v>
      </c>
      <c r="F3" s="70">
        <v>72458</v>
      </c>
      <c r="G3" s="71">
        <v>248.52</v>
      </c>
      <c r="H3" s="72">
        <v>53.88</v>
      </c>
      <c r="I3" s="73">
        <v>8.2100000000000009</v>
      </c>
      <c r="J3" s="691"/>
      <c r="K3" s="302">
        <v>2054</v>
      </c>
      <c r="L3" s="74">
        <v>42737</v>
      </c>
      <c r="M3" s="75">
        <v>0.39583333333333331</v>
      </c>
      <c r="N3" s="74">
        <v>42737</v>
      </c>
      <c r="O3" s="75">
        <v>0.75</v>
      </c>
      <c r="P3" s="78">
        <f t="shared" ref="P3:P34" si="1">+O3-M3</f>
        <v>0.35416666666666669</v>
      </c>
      <c r="Q3" s="701" t="s">
        <v>471</v>
      </c>
      <c r="R3" s="79" t="s">
        <v>27</v>
      </c>
      <c r="S3" s="80" t="s">
        <v>28</v>
      </c>
      <c r="T3" s="67" t="s">
        <v>29</v>
      </c>
      <c r="U3" s="77" t="s">
        <v>30</v>
      </c>
      <c r="V3" s="77" t="s">
        <v>31</v>
      </c>
      <c r="W3" s="81" t="s">
        <v>32</v>
      </c>
      <c r="X3" s="481"/>
      <c r="Y3" s="500"/>
      <c r="AA3" s="28" t="s">
        <v>33</v>
      </c>
      <c r="AB3" s="397" t="s">
        <v>34</v>
      </c>
      <c r="AC3" s="397">
        <f>COUNTIF($W$3:$W$228,AA3)</f>
        <v>74</v>
      </c>
      <c r="AD3" s="402">
        <f>AC3/$AC$8</f>
        <v>0.33035714285714285</v>
      </c>
    </row>
    <row r="4" spans="1:40" s="5" customFormat="1" ht="37.5" customHeight="1">
      <c r="A4" s="5">
        <v>2</v>
      </c>
      <c r="B4" s="267">
        <f t="shared" si="0"/>
        <v>2</v>
      </c>
      <c r="C4" s="82" t="s">
        <v>35</v>
      </c>
      <c r="D4" s="83" t="s">
        <v>36</v>
      </c>
      <c r="E4" s="79" t="s">
        <v>37</v>
      </c>
      <c r="F4" s="70">
        <v>168666</v>
      </c>
      <c r="G4" s="71">
        <v>348</v>
      </c>
      <c r="H4" s="84">
        <v>58</v>
      </c>
      <c r="I4" s="85">
        <v>8.5</v>
      </c>
      <c r="J4" s="692"/>
      <c r="K4" s="303">
        <v>4693</v>
      </c>
      <c r="L4" s="86">
        <v>42745</v>
      </c>
      <c r="M4" s="87">
        <v>0.29166666666666669</v>
      </c>
      <c r="N4" s="86">
        <v>42745</v>
      </c>
      <c r="O4" s="87">
        <v>0.75</v>
      </c>
      <c r="P4" s="78">
        <f t="shared" si="1"/>
        <v>0.45833333333333331</v>
      </c>
      <c r="Q4" s="701" t="s">
        <v>471</v>
      </c>
      <c r="R4" s="80" t="s">
        <v>137</v>
      </c>
      <c r="S4" s="80" t="s">
        <v>28</v>
      </c>
      <c r="T4" s="67" t="s">
        <v>38</v>
      </c>
      <c r="U4" s="77" t="s">
        <v>39</v>
      </c>
      <c r="V4" s="77" t="s">
        <v>40</v>
      </c>
      <c r="W4" s="81" t="s">
        <v>33</v>
      </c>
      <c r="X4" s="481"/>
      <c r="Y4" s="500"/>
      <c r="AA4" s="29" t="s">
        <v>32</v>
      </c>
      <c r="AB4" s="398" t="s">
        <v>41</v>
      </c>
      <c r="AC4" s="398">
        <f>COUNTIF($W$3:$W$228,AA4)</f>
        <v>79</v>
      </c>
      <c r="AD4" s="403">
        <f t="shared" ref="AD4:AD7" si="2">AC4/$AC$8</f>
        <v>0.35267857142857145</v>
      </c>
      <c r="AF4" s="6"/>
    </row>
    <row r="5" spans="1:40" s="5" customFormat="1" ht="37.5" customHeight="1">
      <c r="A5" s="5">
        <v>3</v>
      </c>
      <c r="B5" s="267">
        <f t="shared" si="0"/>
        <v>3</v>
      </c>
      <c r="C5" s="88" t="s">
        <v>42</v>
      </c>
      <c r="D5" s="83" t="s">
        <v>43</v>
      </c>
      <c r="E5" s="79" t="s">
        <v>44</v>
      </c>
      <c r="F5" s="70">
        <v>85619</v>
      </c>
      <c r="G5" s="71">
        <v>293</v>
      </c>
      <c r="H5" s="71">
        <v>54.5</v>
      </c>
      <c r="I5" s="89">
        <v>8.1999999999999993</v>
      </c>
      <c r="J5" s="693"/>
      <c r="K5" s="304">
        <v>1936</v>
      </c>
      <c r="L5" s="90">
        <v>42746</v>
      </c>
      <c r="M5" s="91">
        <v>0.33333333333333331</v>
      </c>
      <c r="N5" s="90">
        <v>42746</v>
      </c>
      <c r="O5" s="91">
        <v>0.75</v>
      </c>
      <c r="P5" s="78">
        <f t="shared" si="1"/>
        <v>0.41666666666666669</v>
      </c>
      <c r="Q5" s="701" t="s">
        <v>471</v>
      </c>
      <c r="R5" s="79" t="s">
        <v>45</v>
      </c>
      <c r="S5" s="80" t="s">
        <v>28</v>
      </c>
      <c r="T5" s="76" t="s">
        <v>46</v>
      </c>
      <c r="U5" s="77" t="s">
        <v>47</v>
      </c>
      <c r="V5" s="77" t="s">
        <v>48</v>
      </c>
      <c r="W5" s="81" t="s">
        <v>32</v>
      </c>
      <c r="X5" s="481"/>
      <c r="Y5" s="500"/>
      <c r="AA5" s="30" t="s">
        <v>49</v>
      </c>
      <c r="AB5" s="399" t="s">
        <v>50</v>
      </c>
      <c r="AC5" s="399">
        <f>COUNTIF($W$3:$W$228,AA5)</f>
        <v>64</v>
      </c>
      <c r="AD5" s="404">
        <f t="shared" si="2"/>
        <v>0.2857142857142857</v>
      </c>
      <c r="AF5" s="6"/>
    </row>
    <row r="6" spans="1:40" s="5" customFormat="1" ht="37.5" customHeight="1" thickBot="1">
      <c r="A6" s="5">
        <v>4</v>
      </c>
      <c r="B6" s="267">
        <f t="shared" si="0"/>
        <v>4</v>
      </c>
      <c r="C6" s="82" t="s">
        <v>35</v>
      </c>
      <c r="D6" s="83" t="s">
        <v>36</v>
      </c>
      <c r="E6" s="79" t="s">
        <v>37</v>
      </c>
      <c r="F6" s="70">
        <v>168666</v>
      </c>
      <c r="G6" s="71">
        <v>348</v>
      </c>
      <c r="H6" s="84">
        <v>58</v>
      </c>
      <c r="I6" s="85">
        <v>8.5</v>
      </c>
      <c r="J6" s="692"/>
      <c r="K6" s="303">
        <v>4857</v>
      </c>
      <c r="L6" s="86">
        <v>42754</v>
      </c>
      <c r="M6" s="75">
        <v>0.29166666666666669</v>
      </c>
      <c r="N6" s="74">
        <v>42754</v>
      </c>
      <c r="O6" s="75">
        <v>0.70833333333333337</v>
      </c>
      <c r="P6" s="78">
        <f t="shared" si="1"/>
        <v>0.41666666666666669</v>
      </c>
      <c r="Q6" s="701" t="s">
        <v>471</v>
      </c>
      <c r="R6" s="80" t="s">
        <v>137</v>
      </c>
      <c r="S6" s="80" t="s">
        <v>51</v>
      </c>
      <c r="T6" s="67" t="s">
        <v>52</v>
      </c>
      <c r="U6" s="77" t="s">
        <v>53</v>
      </c>
      <c r="V6" s="77" t="s">
        <v>54</v>
      </c>
      <c r="W6" s="81" t="s">
        <v>33</v>
      </c>
      <c r="X6" s="481"/>
      <c r="Y6" s="500"/>
      <c r="AA6" s="31" t="s">
        <v>55</v>
      </c>
      <c r="AB6" s="400" t="s">
        <v>50</v>
      </c>
      <c r="AC6" s="400">
        <f>COUNTIF($W$3:$W$228,AA6)</f>
        <v>7</v>
      </c>
      <c r="AD6" s="405">
        <f t="shared" si="2"/>
        <v>3.125E-2</v>
      </c>
      <c r="AF6" s="6"/>
    </row>
    <row r="7" spans="1:40" s="5" customFormat="1" ht="37.5" customHeight="1">
      <c r="A7" s="5">
        <v>5</v>
      </c>
      <c r="B7" s="267">
        <f t="shared" si="0"/>
        <v>5</v>
      </c>
      <c r="C7" s="82" t="s">
        <v>56</v>
      </c>
      <c r="D7" s="69" t="s">
        <v>57</v>
      </c>
      <c r="E7" s="67" t="s">
        <v>26</v>
      </c>
      <c r="F7" s="70">
        <v>90963</v>
      </c>
      <c r="G7" s="71">
        <v>294</v>
      </c>
      <c r="H7" s="84">
        <v>54.77</v>
      </c>
      <c r="I7" s="85">
        <v>8.2799999999999994</v>
      </c>
      <c r="J7" s="692"/>
      <c r="K7" s="303">
        <v>2092</v>
      </c>
      <c r="L7" s="86">
        <v>42759</v>
      </c>
      <c r="M7" s="87">
        <v>0.5</v>
      </c>
      <c r="N7" s="86">
        <v>42759</v>
      </c>
      <c r="O7" s="87">
        <v>0.91666666666666663</v>
      </c>
      <c r="P7" s="78">
        <f t="shared" si="1"/>
        <v>0.41666666666666663</v>
      </c>
      <c r="Q7" s="702" t="s">
        <v>472</v>
      </c>
      <c r="R7" s="92" t="s">
        <v>58</v>
      </c>
      <c r="S7" s="80" t="s">
        <v>137</v>
      </c>
      <c r="T7" s="67" t="s">
        <v>52</v>
      </c>
      <c r="U7" s="77" t="s">
        <v>53</v>
      </c>
      <c r="V7" s="77" t="s">
        <v>54</v>
      </c>
      <c r="W7" s="81" t="s">
        <v>33</v>
      </c>
      <c r="X7" s="481"/>
      <c r="Y7" s="500"/>
      <c r="AA7" s="32" t="s">
        <v>59</v>
      </c>
      <c r="AB7" s="401" t="s">
        <v>60</v>
      </c>
      <c r="AC7" s="401">
        <f>COUNTIF($W$3:$W$228,AA7)</f>
        <v>0</v>
      </c>
      <c r="AD7" s="406">
        <f t="shared" si="2"/>
        <v>0</v>
      </c>
    </row>
    <row r="8" spans="1:40" s="5" customFormat="1" ht="37.5" customHeight="1">
      <c r="A8" s="5">
        <v>6</v>
      </c>
      <c r="B8" s="267">
        <f t="shared" si="0"/>
        <v>6</v>
      </c>
      <c r="C8" s="93" t="s">
        <v>61</v>
      </c>
      <c r="D8" s="69" t="s">
        <v>62</v>
      </c>
      <c r="E8" s="67" t="s">
        <v>63</v>
      </c>
      <c r="F8" s="94">
        <v>65591</v>
      </c>
      <c r="G8" s="72">
        <v>274.89999999999998</v>
      </c>
      <c r="H8" s="72">
        <v>47</v>
      </c>
      <c r="I8" s="73">
        <v>6.8</v>
      </c>
      <c r="J8" s="691"/>
      <c r="K8" s="302">
        <v>1659</v>
      </c>
      <c r="L8" s="90">
        <v>42761</v>
      </c>
      <c r="M8" s="75">
        <v>0.5</v>
      </c>
      <c r="N8" s="90">
        <v>42761</v>
      </c>
      <c r="O8" s="75">
        <v>0.79166666666666663</v>
      </c>
      <c r="P8" s="78">
        <f t="shared" si="1"/>
        <v>0.29166666666666663</v>
      </c>
      <c r="Q8" s="701" t="s">
        <v>485</v>
      </c>
      <c r="R8" s="95" t="s">
        <v>64</v>
      </c>
      <c r="S8" s="79" t="s">
        <v>51</v>
      </c>
      <c r="T8" s="67" t="s">
        <v>65</v>
      </c>
      <c r="U8" s="77" t="s">
        <v>66</v>
      </c>
      <c r="V8" s="77" t="s">
        <v>67</v>
      </c>
      <c r="W8" s="81" t="s">
        <v>32</v>
      </c>
      <c r="X8" s="481"/>
      <c r="Y8" s="500"/>
      <c r="AA8" s="997" t="s">
        <v>68</v>
      </c>
      <c r="AB8" s="997"/>
      <c r="AC8" s="399">
        <f>SUM(AC3:AC7)</f>
        <v>224</v>
      </c>
      <c r="AD8" s="407"/>
    </row>
    <row r="9" spans="1:40" s="5" customFormat="1" ht="37.5" customHeight="1" thickBot="1">
      <c r="A9" s="5">
        <v>7</v>
      </c>
      <c r="B9" s="267">
        <f t="shared" si="0"/>
        <v>7</v>
      </c>
      <c r="C9" s="88" t="s">
        <v>69</v>
      </c>
      <c r="D9" s="83" t="s">
        <v>70</v>
      </c>
      <c r="E9" s="67" t="s">
        <v>71</v>
      </c>
      <c r="F9" s="70">
        <v>102587</v>
      </c>
      <c r="G9" s="72">
        <v>272.2</v>
      </c>
      <c r="H9" s="72">
        <v>61.2</v>
      </c>
      <c r="I9" s="73">
        <v>8.1999999999999993</v>
      </c>
      <c r="J9" s="691"/>
      <c r="K9" s="302">
        <v>2308</v>
      </c>
      <c r="L9" s="90">
        <v>42762</v>
      </c>
      <c r="M9" s="91">
        <v>0.33333333333333331</v>
      </c>
      <c r="N9" s="90">
        <v>42762</v>
      </c>
      <c r="O9" s="91">
        <v>0.79166666666666663</v>
      </c>
      <c r="P9" s="78">
        <f t="shared" si="1"/>
        <v>0.45833333333333331</v>
      </c>
      <c r="Q9" s="701" t="s">
        <v>471</v>
      </c>
      <c r="R9" s="79" t="s">
        <v>72</v>
      </c>
      <c r="S9" s="80" t="s">
        <v>28</v>
      </c>
      <c r="T9" s="76" t="s">
        <v>73</v>
      </c>
      <c r="U9" s="77" t="s">
        <v>74</v>
      </c>
      <c r="V9" s="77" t="s">
        <v>75</v>
      </c>
      <c r="W9" s="81" t="s">
        <v>76</v>
      </c>
      <c r="X9" s="481"/>
      <c r="Y9" s="500"/>
      <c r="AA9" s="9"/>
      <c r="AB9" s="9"/>
      <c r="AC9" s="9"/>
    </row>
    <row r="10" spans="1:40" s="5" customFormat="1" ht="37.5" customHeight="1" thickBot="1">
      <c r="A10" s="5">
        <v>8</v>
      </c>
      <c r="B10" s="267">
        <f t="shared" si="0"/>
        <v>8</v>
      </c>
      <c r="C10" s="88" t="s">
        <v>77</v>
      </c>
      <c r="D10" s="83" t="s">
        <v>78</v>
      </c>
      <c r="E10" s="67" t="s">
        <v>79</v>
      </c>
      <c r="F10" s="70">
        <v>24318</v>
      </c>
      <c r="G10" s="71">
        <v>180</v>
      </c>
      <c r="H10" s="71"/>
      <c r="I10" s="89">
        <v>7.3</v>
      </c>
      <c r="J10" s="693"/>
      <c r="K10" s="304">
        <v>1112</v>
      </c>
      <c r="L10" s="90">
        <v>42764</v>
      </c>
      <c r="M10" s="91">
        <v>0.54166666666666663</v>
      </c>
      <c r="N10" s="90">
        <v>42764</v>
      </c>
      <c r="O10" s="87">
        <v>0.95833333333333337</v>
      </c>
      <c r="P10" s="96">
        <f t="shared" si="1"/>
        <v>0.41666666666666674</v>
      </c>
      <c r="Q10" s="703" t="s">
        <v>473</v>
      </c>
      <c r="R10" s="77" t="s">
        <v>80</v>
      </c>
      <c r="S10" s="67" t="s">
        <v>81</v>
      </c>
      <c r="T10" s="67" t="s">
        <v>82</v>
      </c>
      <c r="U10" s="77" t="s">
        <v>83</v>
      </c>
      <c r="V10" s="77" t="s">
        <v>84</v>
      </c>
      <c r="W10" s="81" t="s">
        <v>33</v>
      </c>
      <c r="X10" s="481"/>
      <c r="Y10" s="500"/>
      <c r="AA10" s="999" t="s">
        <v>85</v>
      </c>
      <c r="AB10" s="1001" t="s">
        <v>380</v>
      </c>
      <c r="AC10" s="1002"/>
      <c r="AD10" s="1002"/>
      <c r="AE10" s="1003"/>
      <c r="AF10" s="1004" t="s">
        <v>381</v>
      </c>
      <c r="AG10" s="1005"/>
      <c r="AH10" s="1005"/>
      <c r="AI10" s="1005"/>
      <c r="AJ10" s="1005"/>
      <c r="AK10" s="1005"/>
      <c r="AL10" s="1005"/>
      <c r="AM10" s="1006"/>
    </row>
    <row r="11" spans="1:40" s="5" customFormat="1" ht="41.25" customHeight="1" thickBot="1">
      <c r="A11" s="5">
        <v>9</v>
      </c>
      <c r="B11" s="427">
        <f t="shared" si="0"/>
        <v>9</v>
      </c>
      <c r="C11" s="515" t="s">
        <v>88</v>
      </c>
      <c r="D11" s="516" t="s">
        <v>89</v>
      </c>
      <c r="E11" s="440" t="s">
        <v>90</v>
      </c>
      <c r="F11" s="431">
        <v>115875</v>
      </c>
      <c r="G11" s="433">
        <v>290</v>
      </c>
      <c r="H11" s="433">
        <v>54</v>
      </c>
      <c r="I11" s="434">
        <v>8.5</v>
      </c>
      <c r="J11" s="694"/>
      <c r="K11" s="517">
        <v>3016</v>
      </c>
      <c r="L11" s="518">
        <v>42765</v>
      </c>
      <c r="M11" s="519">
        <v>0.33333333333333331</v>
      </c>
      <c r="N11" s="518">
        <v>42765</v>
      </c>
      <c r="O11" s="520">
        <v>0.79166666666666663</v>
      </c>
      <c r="P11" s="439">
        <f t="shared" si="1"/>
        <v>0.45833333333333331</v>
      </c>
      <c r="Q11" s="704" t="s">
        <v>471</v>
      </c>
      <c r="R11" s="521" t="s">
        <v>91</v>
      </c>
      <c r="S11" s="522" t="s">
        <v>92</v>
      </c>
      <c r="T11" s="440" t="s">
        <v>93</v>
      </c>
      <c r="U11" s="438" t="s">
        <v>94</v>
      </c>
      <c r="V11" s="438" t="s">
        <v>95</v>
      </c>
      <c r="W11" s="441" t="s">
        <v>96</v>
      </c>
      <c r="X11" s="486"/>
      <c r="Y11" s="523"/>
      <c r="AA11" s="1000"/>
      <c r="AB11" s="50" t="s">
        <v>382</v>
      </c>
      <c r="AC11" s="51" t="s">
        <v>383</v>
      </c>
      <c r="AD11" s="51" t="s">
        <v>384</v>
      </c>
      <c r="AE11" s="342" t="s">
        <v>385</v>
      </c>
      <c r="AF11" s="343" t="s">
        <v>577</v>
      </c>
      <c r="AG11" s="421" t="s">
        <v>86</v>
      </c>
      <c r="AH11" s="344" t="s">
        <v>87</v>
      </c>
      <c r="AI11" s="345" t="s">
        <v>379</v>
      </c>
      <c r="AJ11" s="346" t="s">
        <v>376</v>
      </c>
      <c r="AK11" s="422" t="s">
        <v>377</v>
      </c>
      <c r="AL11" s="344" t="s">
        <v>378</v>
      </c>
      <c r="AM11" s="345" t="s">
        <v>379</v>
      </c>
      <c r="AN11" s="37"/>
    </row>
    <row r="12" spans="1:40" s="5" customFormat="1" ht="37.5" customHeight="1">
      <c r="A12" s="5">
        <v>10</v>
      </c>
      <c r="B12" s="524">
        <f t="shared" si="0"/>
        <v>10</v>
      </c>
      <c r="C12" s="525" t="s">
        <v>98</v>
      </c>
      <c r="D12" s="526" t="s">
        <v>43</v>
      </c>
      <c r="E12" s="527" t="s">
        <v>44</v>
      </c>
      <c r="F12" s="528">
        <v>102587</v>
      </c>
      <c r="G12" s="529">
        <v>272.2</v>
      </c>
      <c r="H12" s="529">
        <v>61.2</v>
      </c>
      <c r="I12" s="530">
        <v>8.1999999999999993</v>
      </c>
      <c r="J12" s="695"/>
      <c r="K12" s="531">
        <v>3347</v>
      </c>
      <c r="L12" s="532">
        <v>42767</v>
      </c>
      <c r="M12" s="533">
        <v>0.33333333333333331</v>
      </c>
      <c r="N12" s="532">
        <v>42767</v>
      </c>
      <c r="O12" s="533">
        <v>0.79166666666666663</v>
      </c>
      <c r="P12" s="536">
        <f t="shared" si="1"/>
        <v>0.45833333333333331</v>
      </c>
      <c r="Q12" s="705" t="s">
        <v>471</v>
      </c>
      <c r="R12" s="537" t="s">
        <v>137</v>
      </c>
      <c r="S12" s="537" t="s">
        <v>99</v>
      </c>
      <c r="T12" s="534" t="s">
        <v>46</v>
      </c>
      <c r="U12" s="535" t="s">
        <v>47</v>
      </c>
      <c r="V12" s="535" t="s">
        <v>48</v>
      </c>
      <c r="W12" s="538" t="s">
        <v>100</v>
      </c>
      <c r="X12" s="539"/>
      <c r="Y12" s="540"/>
      <c r="AA12" s="338">
        <v>1</v>
      </c>
      <c r="AB12" s="339" t="s">
        <v>97</v>
      </c>
      <c r="AC12" s="340">
        <v>1800</v>
      </c>
      <c r="AD12" s="341">
        <f t="shared" ref="AD12:AD42" si="3">COUNTIF($C$3:$C$233,AB12)</f>
        <v>32</v>
      </c>
      <c r="AE12" s="347">
        <f t="shared" ref="AE12:AE42" si="4">AC12*AD12</f>
        <v>57600</v>
      </c>
      <c r="AF12" s="348">
        <v>18</v>
      </c>
      <c r="AG12" s="418">
        <v>1</v>
      </c>
      <c r="AH12" s="347">
        <f>+AD12-AF12-AG12</f>
        <v>13</v>
      </c>
      <c r="AI12" s="349">
        <f>+AF12+AG12+AH12</f>
        <v>32</v>
      </c>
      <c r="AJ12" s="350">
        <f>+AC12*AH12</f>
        <v>23400</v>
      </c>
      <c r="AK12" s="418">
        <f>+AC12*AG12</f>
        <v>1800</v>
      </c>
      <c r="AL12" s="347">
        <f>+AC12*AF12</f>
        <v>32400</v>
      </c>
      <c r="AM12" s="349">
        <f>+AJ12+AK12+AL12</f>
        <v>57600</v>
      </c>
      <c r="AN12" s="37"/>
    </row>
    <row r="13" spans="1:40" s="5" customFormat="1" ht="37.5" customHeight="1">
      <c r="A13" s="5">
        <v>11</v>
      </c>
      <c r="B13" s="267">
        <f t="shared" si="0"/>
        <v>11</v>
      </c>
      <c r="C13" s="93" t="s">
        <v>101</v>
      </c>
      <c r="D13" s="69" t="s">
        <v>102</v>
      </c>
      <c r="E13" s="67" t="s">
        <v>63</v>
      </c>
      <c r="F13" s="94">
        <v>65591</v>
      </c>
      <c r="G13" s="72">
        <v>274.89999999999998</v>
      </c>
      <c r="H13" s="72">
        <v>47</v>
      </c>
      <c r="I13" s="73">
        <v>6.8</v>
      </c>
      <c r="J13" s="691"/>
      <c r="K13" s="302">
        <v>2380</v>
      </c>
      <c r="L13" s="97">
        <v>42772</v>
      </c>
      <c r="M13" s="75">
        <v>0.29166666666666669</v>
      </c>
      <c r="N13" s="97">
        <v>42772</v>
      </c>
      <c r="O13" s="75">
        <v>0.70833333333333337</v>
      </c>
      <c r="P13" s="78">
        <f t="shared" si="1"/>
        <v>0.41666666666666669</v>
      </c>
      <c r="Q13" s="701" t="s">
        <v>485</v>
      </c>
      <c r="R13" s="80" t="s">
        <v>28</v>
      </c>
      <c r="S13" s="80" t="s">
        <v>103</v>
      </c>
      <c r="T13" s="67" t="s">
        <v>104</v>
      </c>
      <c r="U13" s="77" t="s">
        <v>105</v>
      </c>
      <c r="V13" s="77" t="s">
        <v>106</v>
      </c>
      <c r="W13" s="81" t="s">
        <v>32</v>
      </c>
      <c r="X13" s="481"/>
      <c r="Y13" s="541"/>
      <c r="AA13" s="41">
        <v>2</v>
      </c>
      <c r="AB13" s="42" t="s">
        <v>61</v>
      </c>
      <c r="AC13" s="40">
        <v>1968</v>
      </c>
      <c r="AD13" s="43">
        <f t="shared" si="3"/>
        <v>24</v>
      </c>
      <c r="AE13" s="353">
        <f t="shared" si="4"/>
        <v>47232</v>
      </c>
      <c r="AF13" s="354">
        <v>5</v>
      </c>
      <c r="AG13" s="365">
        <v>19</v>
      </c>
      <c r="AH13" s="353">
        <f>+AD13-AF13-AG13</f>
        <v>0</v>
      </c>
      <c r="AI13" s="355">
        <f t="shared" ref="AI13:AI42" si="5">+AF13+AG13+AH13</f>
        <v>24</v>
      </c>
      <c r="AJ13" s="356">
        <f t="shared" ref="AJ13:AJ42" si="6">+AC13*AH13</f>
        <v>0</v>
      </c>
      <c r="AK13" s="365">
        <f>+AC13*AG13</f>
        <v>37392</v>
      </c>
      <c r="AL13" s="353">
        <f t="shared" ref="AL13:AL42" si="7">+AC13*AF13</f>
        <v>9840</v>
      </c>
      <c r="AM13" s="355">
        <f t="shared" ref="AM13:AM42" si="8">+AJ13+AK13+AL13</f>
        <v>47232</v>
      </c>
      <c r="AN13" s="37"/>
    </row>
    <row r="14" spans="1:40" s="5" customFormat="1" ht="37.5" customHeight="1">
      <c r="A14" s="5">
        <v>12</v>
      </c>
      <c r="B14" s="267">
        <f t="shared" si="0"/>
        <v>12</v>
      </c>
      <c r="C14" s="93" t="s">
        <v>88</v>
      </c>
      <c r="D14" s="69" t="s">
        <v>89</v>
      </c>
      <c r="E14" s="67" t="s">
        <v>90</v>
      </c>
      <c r="F14" s="70">
        <v>115875</v>
      </c>
      <c r="G14" s="72">
        <v>290</v>
      </c>
      <c r="H14" s="72">
        <v>54</v>
      </c>
      <c r="I14" s="73">
        <v>8.5</v>
      </c>
      <c r="J14" s="691"/>
      <c r="K14" s="302">
        <v>2885</v>
      </c>
      <c r="L14" s="97">
        <v>42774</v>
      </c>
      <c r="M14" s="98">
        <v>0.33333333333333331</v>
      </c>
      <c r="N14" s="97">
        <v>42774</v>
      </c>
      <c r="O14" s="99">
        <v>0.79166666666666663</v>
      </c>
      <c r="P14" s="78">
        <f t="shared" si="1"/>
        <v>0.45833333333333331</v>
      </c>
      <c r="Q14" s="701" t="s">
        <v>471</v>
      </c>
      <c r="R14" s="79" t="s">
        <v>107</v>
      </c>
      <c r="S14" s="79" t="s">
        <v>103</v>
      </c>
      <c r="T14" s="67" t="s">
        <v>108</v>
      </c>
      <c r="U14" s="77" t="s">
        <v>109</v>
      </c>
      <c r="V14" s="77" t="s">
        <v>110</v>
      </c>
      <c r="W14" s="81" t="s">
        <v>33</v>
      </c>
      <c r="X14" s="481"/>
      <c r="Y14" s="541"/>
      <c r="AA14" s="41">
        <v>3</v>
      </c>
      <c r="AB14" s="39" t="s">
        <v>35</v>
      </c>
      <c r="AC14" s="40">
        <v>4573</v>
      </c>
      <c r="AD14" s="43">
        <f t="shared" si="3"/>
        <v>21</v>
      </c>
      <c r="AE14" s="353">
        <f t="shared" si="4"/>
        <v>96033</v>
      </c>
      <c r="AF14" s="354">
        <v>4</v>
      </c>
      <c r="AG14" s="365">
        <v>17</v>
      </c>
      <c r="AH14" s="353">
        <f>+AD14-AF14-AG14</f>
        <v>0</v>
      </c>
      <c r="AI14" s="355">
        <f t="shared" si="5"/>
        <v>21</v>
      </c>
      <c r="AJ14" s="356">
        <f t="shared" si="6"/>
        <v>0</v>
      </c>
      <c r="AK14" s="365">
        <f t="shared" ref="AK14:AK42" si="9">+AC14*AG14</f>
        <v>77741</v>
      </c>
      <c r="AL14" s="353">
        <f t="shared" si="7"/>
        <v>18292</v>
      </c>
      <c r="AM14" s="355">
        <f t="shared" si="8"/>
        <v>96033</v>
      </c>
      <c r="AN14" s="37"/>
    </row>
    <row r="15" spans="1:40" s="5" customFormat="1" ht="37.5" customHeight="1">
      <c r="A15" s="5">
        <v>13</v>
      </c>
      <c r="B15" s="267">
        <f t="shared" si="0"/>
        <v>13</v>
      </c>
      <c r="C15" s="93" t="s">
        <v>112</v>
      </c>
      <c r="D15" s="83" t="s">
        <v>128</v>
      </c>
      <c r="E15" s="79" t="s">
        <v>129</v>
      </c>
      <c r="F15" s="70">
        <v>85619</v>
      </c>
      <c r="G15" s="72">
        <v>293</v>
      </c>
      <c r="H15" s="71">
        <v>54.5</v>
      </c>
      <c r="I15" s="73">
        <v>8.1999999999999993</v>
      </c>
      <c r="J15" s="691"/>
      <c r="K15" s="302">
        <v>2661</v>
      </c>
      <c r="L15" s="97">
        <v>42776</v>
      </c>
      <c r="M15" s="98">
        <v>0.41666666666666669</v>
      </c>
      <c r="N15" s="97">
        <v>42776</v>
      </c>
      <c r="O15" s="99">
        <v>0.9375</v>
      </c>
      <c r="P15" s="78">
        <f t="shared" si="1"/>
        <v>0.52083333333333326</v>
      </c>
      <c r="Q15" s="701" t="s">
        <v>485</v>
      </c>
      <c r="R15" s="95" t="s">
        <v>447</v>
      </c>
      <c r="S15" s="80" t="s">
        <v>28</v>
      </c>
      <c r="T15" s="67" t="s">
        <v>113</v>
      </c>
      <c r="U15" s="77" t="s">
        <v>114</v>
      </c>
      <c r="V15" s="77"/>
      <c r="W15" s="81" t="s">
        <v>32</v>
      </c>
      <c r="X15" s="481"/>
      <c r="Y15" s="541"/>
      <c r="AA15" s="41">
        <v>4</v>
      </c>
      <c r="AB15" s="44" t="s">
        <v>111</v>
      </c>
      <c r="AC15" s="45">
        <v>1610</v>
      </c>
      <c r="AD15" s="43">
        <f t="shared" si="3"/>
        <v>18</v>
      </c>
      <c r="AE15" s="353">
        <f t="shared" si="4"/>
        <v>28980</v>
      </c>
      <c r="AF15" s="354">
        <v>4</v>
      </c>
      <c r="AG15" s="365">
        <v>14</v>
      </c>
      <c r="AH15" s="353">
        <f t="shared" ref="AH15:AH42" si="10">+AD15-AF15-AG15</f>
        <v>0</v>
      </c>
      <c r="AI15" s="355">
        <f t="shared" si="5"/>
        <v>18</v>
      </c>
      <c r="AJ15" s="356">
        <f t="shared" si="6"/>
        <v>0</v>
      </c>
      <c r="AK15" s="365">
        <f t="shared" si="9"/>
        <v>22540</v>
      </c>
      <c r="AL15" s="353">
        <f t="shared" si="7"/>
        <v>6440</v>
      </c>
      <c r="AM15" s="355">
        <f t="shared" si="8"/>
        <v>28980</v>
      </c>
      <c r="AN15" s="37"/>
    </row>
    <row r="16" spans="1:40" s="5" customFormat="1" ht="37.5" customHeight="1">
      <c r="A16" s="5">
        <v>14</v>
      </c>
      <c r="B16" s="267">
        <f t="shared" si="0"/>
        <v>14</v>
      </c>
      <c r="C16" s="100" t="s">
        <v>88</v>
      </c>
      <c r="D16" s="83" t="s">
        <v>89</v>
      </c>
      <c r="E16" s="79" t="s">
        <v>90</v>
      </c>
      <c r="F16" s="70">
        <v>115875</v>
      </c>
      <c r="G16" s="71">
        <v>290</v>
      </c>
      <c r="H16" s="72">
        <v>54</v>
      </c>
      <c r="I16" s="73">
        <v>8.5</v>
      </c>
      <c r="J16" s="691"/>
      <c r="K16" s="302">
        <v>2993</v>
      </c>
      <c r="L16" s="101">
        <v>42779</v>
      </c>
      <c r="M16" s="102">
        <v>0.33333333333333331</v>
      </c>
      <c r="N16" s="101">
        <v>42779</v>
      </c>
      <c r="O16" s="102">
        <v>0.79166666666666663</v>
      </c>
      <c r="P16" s="78">
        <f t="shared" si="1"/>
        <v>0.45833333333333331</v>
      </c>
      <c r="Q16" s="701" t="s">
        <v>471</v>
      </c>
      <c r="R16" s="79" t="s">
        <v>72</v>
      </c>
      <c r="S16" s="79" t="s">
        <v>116</v>
      </c>
      <c r="T16" s="67" t="s">
        <v>108</v>
      </c>
      <c r="U16" s="77" t="s">
        <v>109</v>
      </c>
      <c r="V16" s="77" t="s">
        <v>110</v>
      </c>
      <c r="W16" s="81" t="s">
        <v>33</v>
      </c>
      <c r="X16" s="481"/>
      <c r="Y16" s="541"/>
      <c r="AA16" s="41">
        <v>5</v>
      </c>
      <c r="AB16" s="39" t="s">
        <v>115</v>
      </c>
      <c r="AC16" s="40">
        <v>4559</v>
      </c>
      <c r="AD16" s="43">
        <f t="shared" si="3"/>
        <v>15</v>
      </c>
      <c r="AE16" s="353">
        <f t="shared" si="4"/>
        <v>68385</v>
      </c>
      <c r="AF16" s="354">
        <v>0</v>
      </c>
      <c r="AG16" s="365">
        <v>15</v>
      </c>
      <c r="AH16" s="353">
        <f t="shared" si="10"/>
        <v>0</v>
      </c>
      <c r="AI16" s="355">
        <f t="shared" si="5"/>
        <v>15</v>
      </c>
      <c r="AJ16" s="356">
        <f t="shared" si="6"/>
        <v>0</v>
      </c>
      <c r="AK16" s="365">
        <f t="shared" si="9"/>
        <v>68385</v>
      </c>
      <c r="AL16" s="353">
        <f t="shared" si="7"/>
        <v>0</v>
      </c>
      <c r="AM16" s="355">
        <f t="shared" si="8"/>
        <v>68385</v>
      </c>
    </row>
    <row r="17" spans="1:43" s="5" customFormat="1" ht="37.5" customHeight="1">
      <c r="A17" s="5">
        <v>15</v>
      </c>
      <c r="B17" s="267">
        <f t="shared" si="0"/>
        <v>15</v>
      </c>
      <c r="C17" s="93" t="s">
        <v>118</v>
      </c>
      <c r="D17" s="69" t="s">
        <v>102</v>
      </c>
      <c r="E17" s="67" t="s">
        <v>63</v>
      </c>
      <c r="F17" s="94">
        <v>65591</v>
      </c>
      <c r="G17" s="72">
        <v>274.89999999999998</v>
      </c>
      <c r="H17" s="72">
        <v>47</v>
      </c>
      <c r="I17" s="73">
        <v>6.8</v>
      </c>
      <c r="J17" s="691"/>
      <c r="K17" s="302">
        <v>2061</v>
      </c>
      <c r="L17" s="86">
        <v>42782</v>
      </c>
      <c r="M17" s="75">
        <v>0.5</v>
      </c>
      <c r="N17" s="86">
        <v>42782</v>
      </c>
      <c r="O17" s="75">
        <v>0.79166666666666663</v>
      </c>
      <c r="P17" s="78">
        <f t="shared" si="1"/>
        <v>0.29166666666666663</v>
      </c>
      <c r="Q17" s="701" t="s">
        <v>485</v>
      </c>
      <c r="R17" s="95" t="s">
        <v>119</v>
      </c>
      <c r="S17" s="79" t="s">
        <v>103</v>
      </c>
      <c r="T17" s="67" t="s">
        <v>104</v>
      </c>
      <c r="U17" s="77" t="s">
        <v>105</v>
      </c>
      <c r="V17" s="77" t="s">
        <v>106</v>
      </c>
      <c r="W17" s="81" t="s">
        <v>32</v>
      </c>
      <c r="X17" s="481"/>
      <c r="Y17" s="541"/>
      <c r="AA17" s="41">
        <v>6</v>
      </c>
      <c r="AB17" s="39" t="s">
        <v>117</v>
      </c>
      <c r="AC17" s="40">
        <v>3387</v>
      </c>
      <c r="AD17" s="43">
        <f t="shared" si="3"/>
        <v>14</v>
      </c>
      <c r="AE17" s="353">
        <f t="shared" si="4"/>
        <v>47418</v>
      </c>
      <c r="AF17" s="354">
        <v>0</v>
      </c>
      <c r="AG17" s="365">
        <v>14</v>
      </c>
      <c r="AH17" s="353">
        <f t="shared" si="10"/>
        <v>0</v>
      </c>
      <c r="AI17" s="355">
        <f t="shared" si="5"/>
        <v>14</v>
      </c>
      <c r="AJ17" s="356">
        <f t="shared" si="6"/>
        <v>0</v>
      </c>
      <c r="AK17" s="365">
        <f t="shared" si="9"/>
        <v>47418</v>
      </c>
      <c r="AL17" s="353">
        <f t="shared" si="7"/>
        <v>0</v>
      </c>
      <c r="AM17" s="355">
        <f t="shared" si="8"/>
        <v>47418</v>
      </c>
    </row>
    <row r="18" spans="1:43" s="5" customFormat="1" ht="37.5" customHeight="1">
      <c r="A18" s="5">
        <v>16</v>
      </c>
      <c r="B18" s="267">
        <f t="shared" si="0"/>
        <v>16</v>
      </c>
      <c r="C18" s="82" t="s">
        <v>35</v>
      </c>
      <c r="D18" s="83" t="s">
        <v>36</v>
      </c>
      <c r="E18" s="79" t="s">
        <v>37</v>
      </c>
      <c r="F18" s="70">
        <v>168666</v>
      </c>
      <c r="G18" s="71">
        <v>348</v>
      </c>
      <c r="H18" s="84">
        <v>58</v>
      </c>
      <c r="I18" s="85">
        <v>8.5</v>
      </c>
      <c r="J18" s="692"/>
      <c r="K18" s="303">
        <v>4910</v>
      </c>
      <c r="L18" s="86">
        <v>42782</v>
      </c>
      <c r="M18" s="103">
        <v>0.33333333333333331</v>
      </c>
      <c r="N18" s="86">
        <v>42782</v>
      </c>
      <c r="O18" s="87">
        <v>0.75</v>
      </c>
      <c r="P18" s="96">
        <f t="shared" si="1"/>
        <v>0.41666666666666669</v>
      </c>
      <c r="Q18" s="701" t="s">
        <v>471</v>
      </c>
      <c r="R18" s="79" t="s">
        <v>103</v>
      </c>
      <c r="S18" s="80" t="s">
        <v>137</v>
      </c>
      <c r="T18" s="67" t="s">
        <v>38</v>
      </c>
      <c r="U18" s="77" t="s">
        <v>121</v>
      </c>
      <c r="V18" s="77" t="s">
        <v>40</v>
      </c>
      <c r="W18" s="81" t="s">
        <v>33</v>
      </c>
      <c r="X18" s="481"/>
      <c r="Y18" s="541"/>
      <c r="AA18" s="408">
        <v>7</v>
      </c>
      <c r="AB18" s="416" t="s">
        <v>120</v>
      </c>
      <c r="AC18" s="417">
        <v>2817</v>
      </c>
      <c r="AD18" s="411">
        <f t="shared" si="3"/>
        <v>13</v>
      </c>
      <c r="AE18" s="412">
        <f t="shared" si="4"/>
        <v>36621</v>
      </c>
      <c r="AF18" s="413">
        <v>6</v>
      </c>
      <c r="AG18" s="365">
        <v>0</v>
      </c>
      <c r="AH18" s="412">
        <f t="shared" si="10"/>
        <v>7</v>
      </c>
      <c r="AI18" s="414">
        <f t="shared" si="5"/>
        <v>13</v>
      </c>
      <c r="AJ18" s="415">
        <f>+AC18*AH18</f>
        <v>19719</v>
      </c>
      <c r="AK18" s="365">
        <f t="shared" si="9"/>
        <v>0</v>
      </c>
      <c r="AL18" s="412">
        <f t="shared" si="7"/>
        <v>16902</v>
      </c>
      <c r="AM18" s="414">
        <f t="shared" si="8"/>
        <v>36621</v>
      </c>
    </row>
    <row r="19" spans="1:43" s="5" customFormat="1" ht="37.5" customHeight="1">
      <c r="A19" s="5">
        <v>17</v>
      </c>
      <c r="B19" s="267">
        <f t="shared" si="0"/>
        <v>17</v>
      </c>
      <c r="C19" s="68" t="s">
        <v>24</v>
      </c>
      <c r="D19" s="69" t="s">
        <v>25</v>
      </c>
      <c r="E19" s="67" t="s">
        <v>26</v>
      </c>
      <c r="F19" s="70">
        <v>72458</v>
      </c>
      <c r="G19" s="71">
        <v>248.52</v>
      </c>
      <c r="H19" s="72">
        <v>53.88</v>
      </c>
      <c r="I19" s="73">
        <v>8.2100000000000009</v>
      </c>
      <c r="J19" s="691"/>
      <c r="K19" s="302">
        <v>1964</v>
      </c>
      <c r="L19" s="74">
        <v>42786</v>
      </c>
      <c r="M19" s="75">
        <v>0.41666666666666669</v>
      </c>
      <c r="N19" s="74">
        <v>42786</v>
      </c>
      <c r="O19" s="75">
        <v>0.75</v>
      </c>
      <c r="P19" s="78">
        <f t="shared" si="1"/>
        <v>0.33333333333333331</v>
      </c>
      <c r="Q19" s="701" t="s">
        <v>471</v>
      </c>
      <c r="R19" s="79" t="s">
        <v>107</v>
      </c>
      <c r="S19" s="80" t="s">
        <v>28</v>
      </c>
      <c r="T19" s="67" t="s">
        <v>38</v>
      </c>
      <c r="U19" s="77" t="s">
        <v>121</v>
      </c>
      <c r="V19" s="77" t="s">
        <v>40</v>
      </c>
      <c r="W19" s="81" t="s">
        <v>32</v>
      </c>
      <c r="X19" s="481"/>
      <c r="Y19" s="541"/>
      <c r="AA19" s="408">
        <v>8</v>
      </c>
      <c r="AB19" s="416" t="s">
        <v>122</v>
      </c>
      <c r="AC19" s="417">
        <v>1624</v>
      </c>
      <c r="AD19" s="411">
        <f t="shared" si="3"/>
        <v>12</v>
      </c>
      <c r="AE19" s="412">
        <f t="shared" si="4"/>
        <v>19488</v>
      </c>
      <c r="AF19" s="413">
        <v>8</v>
      </c>
      <c r="AG19" s="365">
        <v>2</v>
      </c>
      <c r="AH19" s="412">
        <f t="shared" si="10"/>
        <v>2</v>
      </c>
      <c r="AI19" s="414">
        <f t="shared" si="5"/>
        <v>12</v>
      </c>
      <c r="AJ19" s="415">
        <f t="shared" si="6"/>
        <v>3248</v>
      </c>
      <c r="AK19" s="365">
        <f t="shared" si="9"/>
        <v>3248</v>
      </c>
      <c r="AL19" s="412">
        <f t="shared" si="7"/>
        <v>12992</v>
      </c>
      <c r="AM19" s="414">
        <f t="shared" si="8"/>
        <v>19488</v>
      </c>
    </row>
    <row r="20" spans="1:43" s="5" customFormat="1" ht="37.5" customHeight="1">
      <c r="A20" s="5">
        <v>18</v>
      </c>
      <c r="B20" s="267">
        <f t="shared" si="0"/>
        <v>18</v>
      </c>
      <c r="C20" s="100" t="s">
        <v>88</v>
      </c>
      <c r="D20" s="83" t="s">
        <v>89</v>
      </c>
      <c r="E20" s="79" t="s">
        <v>90</v>
      </c>
      <c r="F20" s="70">
        <v>115875</v>
      </c>
      <c r="G20" s="71">
        <v>290</v>
      </c>
      <c r="H20" s="72">
        <v>54</v>
      </c>
      <c r="I20" s="73">
        <v>8.5</v>
      </c>
      <c r="J20" s="691"/>
      <c r="K20" s="302">
        <v>2909</v>
      </c>
      <c r="L20" s="101">
        <v>42788</v>
      </c>
      <c r="M20" s="102">
        <v>0.33333333333333331</v>
      </c>
      <c r="N20" s="101">
        <v>42788</v>
      </c>
      <c r="O20" s="102">
        <v>0.79166666666666663</v>
      </c>
      <c r="P20" s="78">
        <f t="shared" si="1"/>
        <v>0.45833333333333331</v>
      </c>
      <c r="Q20" s="701" t="s">
        <v>471</v>
      </c>
      <c r="R20" s="79" t="s">
        <v>107</v>
      </c>
      <c r="S20" s="79" t="s">
        <v>116</v>
      </c>
      <c r="T20" s="67" t="s">
        <v>108</v>
      </c>
      <c r="U20" s="77" t="s">
        <v>109</v>
      </c>
      <c r="V20" s="77" t="s">
        <v>110</v>
      </c>
      <c r="W20" s="81" t="s">
        <v>33</v>
      </c>
      <c r="X20" s="481"/>
      <c r="Y20" s="541"/>
      <c r="AA20" s="41">
        <v>9</v>
      </c>
      <c r="AB20" s="39" t="s">
        <v>88</v>
      </c>
      <c r="AC20" s="40">
        <v>2836</v>
      </c>
      <c r="AD20" s="43">
        <f t="shared" si="3"/>
        <v>10</v>
      </c>
      <c r="AE20" s="353">
        <f t="shared" si="4"/>
        <v>28360</v>
      </c>
      <c r="AF20" s="354">
        <v>5</v>
      </c>
      <c r="AG20" s="365">
        <v>2</v>
      </c>
      <c r="AH20" s="353">
        <f t="shared" si="10"/>
        <v>3</v>
      </c>
      <c r="AI20" s="355">
        <f t="shared" si="5"/>
        <v>10</v>
      </c>
      <c r="AJ20" s="356">
        <f t="shared" si="6"/>
        <v>8508</v>
      </c>
      <c r="AK20" s="365">
        <f t="shared" si="9"/>
        <v>5672</v>
      </c>
      <c r="AL20" s="353">
        <f t="shared" si="7"/>
        <v>14180</v>
      </c>
      <c r="AM20" s="355">
        <f t="shared" si="8"/>
        <v>28360</v>
      </c>
    </row>
    <row r="21" spans="1:43" s="5" customFormat="1" ht="37.5" customHeight="1">
      <c r="A21" s="5">
        <v>19</v>
      </c>
      <c r="B21" s="267">
        <f t="shared" si="0"/>
        <v>19</v>
      </c>
      <c r="C21" s="93" t="s">
        <v>118</v>
      </c>
      <c r="D21" s="69" t="s">
        <v>102</v>
      </c>
      <c r="E21" s="67" t="s">
        <v>63</v>
      </c>
      <c r="F21" s="94">
        <v>65591</v>
      </c>
      <c r="G21" s="72">
        <v>274.89999999999998</v>
      </c>
      <c r="H21" s="72">
        <v>47</v>
      </c>
      <c r="I21" s="73">
        <v>6.8</v>
      </c>
      <c r="J21" s="691"/>
      <c r="K21" s="302">
        <v>1436</v>
      </c>
      <c r="L21" s="86">
        <v>42792</v>
      </c>
      <c r="M21" s="98">
        <v>0.5</v>
      </c>
      <c r="N21" s="86">
        <v>42792</v>
      </c>
      <c r="O21" s="99">
        <v>0.875</v>
      </c>
      <c r="P21" s="78">
        <f t="shared" si="1"/>
        <v>0.375</v>
      </c>
      <c r="Q21" s="701" t="s">
        <v>485</v>
      </c>
      <c r="R21" s="95" t="s">
        <v>119</v>
      </c>
      <c r="S21" s="79" t="s">
        <v>103</v>
      </c>
      <c r="T21" s="67" t="s">
        <v>104</v>
      </c>
      <c r="U21" s="77" t="s">
        <v>105</v>
      </c>
      <c r="V21" s="77" t="s">
        <v>106</v>
      </c>
      <c r="W21" s="81" t="s">
        <v>32</v>
      </c>
      <c r="X21" s="481"/>
      <c r="Y21" s="541"/>
      <c r="AA21" s="41">
        <v>10</v>
      </c>
      <c r="AB21" s="39" t="s">
        <v>123</v>
      </c>
      <c r="AC21" s="40">
        <v>3189</v>
      </c>
      <c r="AD21" s="43">
        <f t="shared" si="3"/>
        <v>10</v>
      </c>
      <c r="AE21" s="353">
        <f t="shared" si="4"/>
        <v>31890</v>
      </c>
      <c r="AF21" s="354">
        <v>6</v>
      </c>
      <c r="AG21" s="365">
        <v>4</v>
      </c>
      <c r="AH21" s="353">
        <f t="shared" si="10"/>
        <v>0</v>
      </c>
      <c r="AI21" s="355">
        <f t="shared" si="5"/>
        <v>10</v>
      </c>
      <c r="AJ21" s="356">
        <f t="shared" si="6"/>
        <v>0</v>
      </c>
      <c r="AK21" s="365">
        <f t="shared" si="9"/>
        <v>12756</v>
      </c>
      <c r="AL21" s="353">
        <f t="shared" si="7"/>
        <v>19134</v>
      </c>
      <c r="AM21" s="355">
        <f t="shared" si="8"/>
        <v>31890</v>
      </c>
    </row>
    <row r="22" spans="1:43" s="5" customFormat="1" ht="37.5" customHeight="1" thickBot="1">
      <c r="A22" s="5">
        <v>20</v>
      </c>
      <c r="B22" s="268">
        <f t="shared" si="0"/>
        <v>20</v>
      </c>
      <c r="C22" s="236" t="s">
        <v>88</v>
      </c>
      <c r="D22" s="237" t="s">
        <v>89</v>
      </c>
      <c r="E22" s="238" t="s">
        <v>90</v>
      </c>
      <c r="F22" s="226">
        <v>115875</v>
      </c>
      <c r="G22" s="239">
        <v>290</v>
      </c>
      <c r="H22" s="227">
        <v>54</v>
      </c>
      <c r="I22" s="228">
        <v>8.5</v>
      </c>
      <c r="J22" s="696"/>
      <c r="K22" s="305">
        <v>2754</v>
      </c>
      <c r="L22" s="240">
        <v>42793</v>
      </c>
      <c r="M22" s="241">
        <v>0.33333333333333331</v>
      </c>
      <c r="N22" s="240">
        <v>42793</v>
      </c>
      <c r="O22" s="241">
        <v>0.79166666666666663</v>
      </c>
      <c r="P22" s="232">
        <f t="shared" si="1"/>
        <v>0.45833333333333331</v>
      </c>
      <c r="Q22" s="704" t="s">
        <v>471</v>
      </c>
      <c r="R22" s="233" t="s">
        <v>91</v>
      </c>
      <c r="S22" s="238" t="s">
        <v>103</v>
      </c>
      <c r="T22" s="223" t="s">
        <v>108</v>
      </c>
      <c r="U22" s="231" t="s">
        <v>109</v>
      </c>
      <c r="V22" s="231" t="s">
        <v>110</v>
      </c>
      <c r="W22" s="234" t="s">
        <v>33</v>
      </c>
      <c r="X22" s="482"/>
      <c r="Y22" s="542"/>
      <c r="AA22" s="41">
        <v>11</v>
      </c>
      <c r="AB22" s="39" t="s">
        <v>124</v>
      </c>
      <c r="AC22" s="40">
        <v>3560</v>
      </c>
      <c r="AD22" s="43">
        <f t="shared" si="3"/>
        <v>7</v>
      </c>
      <c r="AE22" s="353">
        <f t="shared" si="4"/>
        <v>24920</v>
      </c>
      <c r="AF22" s="354">
        <v>0</v>
      </c>
      <c r="AG22" s="365">
        <v>6</v>
      </c>
      <c r="AH22" s="353">
        <f t="shared" si="10"/>
        <v>1</v>
      </c>
      <c r="AI22" s="355">
        <f t="shared" si="5"/>
        <v>7</v>
      </c>
      <c r="AJ22" s="356">
        <f t="shared" si="6"/>
        <v>3560</v>
      </c>
      <c r="AK22" s="365">
        <f t="shared" si="9"/>
        <v>21360</v>
      </c>
      <c r="AL22" s="353">
        <f t="shared" si="7"/>
        <v>0</v>
      </c>
      <c r="AM22" s="355">
        <f t="shared" si="8"/>
        <v>24920</v>
      </c>
    </row>
    <row r="23" spans="1:43" s="5" customFormat="1" ht="37.5" customHeight="1">
      <c r="A23" s="5">
        <v>21</v>
      </c>
      <c r="B23" s="524">
        <f t="shared" si="0"/>
        <v>21</v>
      </c>
      <c r="C23" s="545" t="s">
        <v>35</v>
      </c>
      <c r="D23" s="526" t="s">
        <v>36</v>
      </c>
      <c r="E23" s="537" t="s">
        <v>37</v>
      </c>
      <c r="F23" s="528">
        <v>168666</v>
      </c>
      <c r="G23" s="546">
        <v>348</v>
      </c>
      <c r="H23" s="547">
        <v>58</v>
      </c>
      <c r="I23" s="548">
        <v>8.5</v>
      </c>
      <c r="J23" s="697"/>
      <c r="K23" s="549">
        <v>4730</v>
      </c>
      <c r="L23" s="550">
        <v>42799</v>
      </c>
      <c r="M23" s="551">
        <v>0.29166666666666669</v>
      </c>
      <c r="N23" s="550">
        <v>42799</v>
      </c>
      <c r="O23" s="551">
        <v>0.70833333333333337</v>
      </c>
      <c r="P23" s="536">
        <f t="shared" si="1"/>
        <v>0.41666666666666669</v>
      </c>
      <c r="Q23" s="705" t="s">
        <v>471</v>
      </c>
      <c r="R23" s="552" t="s">
        <v>137</v>
      </c>
      <c r="S23" s="552" t="s">
        <v>103</v>
      </c>
      <c r="T23" s="527" t="s">
        <v>38</v>
      </c>
      <c r="U23" s="535" t="s">
        <v>121</v>
      </c>
      <c r="V23" s="535" t="s">
        <v>40</v>
      </c>
      <c r="W23" s="538" t="s">
        <v>33</v>
      </c>
      <c r="X23" s="539"/>
      <c r="Y23" s="540"/>
      <c r="AA23" s="380">
        <v>12</v>
      </c>
      <c r="AB23" s="381" t="s">
        <v>125</v>
      </c>
      <c r="AC23" s="367">
        <v>2138</v>
      </c>
      <c r="AD23" s="381">
        <f t="shared" si="3"/>
        <v>6</v>
      </c>
      <c r="AE23" s="382">
        <f t="shared" si="4"/>
        <v>12828</v>
      </c>
      <c r="AF23" s="366">
        <v>3</v>
      </c>
      <c r="AG23" s="365">
        <v>0</v>
      </c>
      <c r="AH23" s="353">
        <f t="shared" si="10"/>
        <v>3</v>
      </c>
      <c r="AI23" s="355">
        <f t="shared" si="5"/>
        <v>6</v>
      </c>
      <c r="AJ23" s="383">
        <f t="shared" si="6"/>
        <v>6414</v>
      </c>
      <c r="AK23" s="365">
        <f t="shared" si="9"/>
        <v>0</v>
      </c>
      <c r="AL23" s="382">
        <f t="shared" si="7"/>
        <v>6414</v>
      </c>
      <c r="AM23" s="384">
        <f t="shared" si="8"/>
        <v>12828</v>
      </c>
    </row>
    <row r="24" spans="1:43" s="5" customFormat="1" ht="37.5" customHeight="1">
      <c r="A24" s="5">
        <v>22</v>
      </c>
      <c r="B24" s="267">
        <f t="shared" si="0"/>
        <v>22</v>
      </c>
      <c r="C24" s="68" t="s">
        <v>127</v>
      </c>
      <c r="D24" s="83" t="s">
        <v>128</v>
      </c>
      <c r="E24" s="79" t="s">
        <v>129</v>
      </c>
      <c r="F24" s="70">
        <v>102587</v>
      </c>
      <c r="G24" s="72">
        <v>272.2</v>
      </c>
      <c r="H24" s="72">
        <v>61.2</v>
      </c>
      <c r="I24" s="73">
        <v>8.1999999999999993</v>
      </c>
      <c r="J24" s="691"/>
      <c r="K24" s="306">
        <v>1296</v>
      </c>
      <c r="L24" s="101">
        <v>42801</v>
      </c>
      <c r="M24" s="75">
        <v>0.54166666666666663</v>
      </c>
      <c r="N24" s="101">
        <v>42801</v>
      </c>
      <c r="O24" s="75">
        <v>0.83333333333333337</v>
      </c>
      <c r="P24" s="78">
        <f t="shared" si="1"/>
        <v>0.29166666666666674</v>
      </c>
      <c r="Q24" s="701" t="s">
        <v>471</v>
      </c>
      <c r="R24" s="80" t="s">
        <v>119</v>
      </c>
      <c r="S24" s="80" t="s">
        <v>103</v>
      </c>
      <c r="T24" s="76" t="s">
        <v>113</v>
      </c>
      <c r="U24" s="77" t="s">
        <v>114</v>
      </c>
      <c r="V24" s="77" t="s">
        <v>130</v>
      </c>
      <c r="W24" s="81" t="s">
        <v>131</v>
      </c>
      <c r="X24" s="481"/>
      <c r="Y24" s="541"/>
      <c r="AA24" s="41">
        <v>13</v>
      </c>
      <c r="AB24" s="39" t="s">
        <v>126</v>
      </c>
      <c r="AC24" s="40">
        <v>2249</v>
      </c>
      <c r="AD24" s="43">
        <f t="shared" si="3"/>
        <v>6</v>
      </c>
      <c r="AE24" s="353">
        <f t="shared" si="4"/>
        <v>13494</v>
      </c>
      <c r="AF24" s="354">
        <v>2</v>
      </c>
      <c r="AG24" s="365">
        <f t="shared" ref="AG24:AG25" si="11">+AD24-AF24</f>
        <v>4</v>
      </c>
      <c r="AH24" s="353">
        <f t="shared" si="10"/>
        <v>0</v>
      </c>
      <c r="AI24" s="355">
        <f t="shared" si="5"/>
        <v>6</v>
      </c>
      <c r="AJ24" s="356">
        <f t="shared" si="6"/>
        <v>0</v>
      </c>
      <c r="AK24" s="365">
        <f t="shared" si="9"/>
        <v>8996</v>
      </c>
      <c r="AL24" s="353">
        <f t="shared" si="7"/>
        <v>4498</v>
      </c>
      <c r="AM24" s="355">
        <f t="shared" si="8"/>
        <v>13494</v>
      </c>
    </row>
    <row r="25" spans="1:43" s="5" customFormat="1" ht="37.5" customHeight="1">
      <c r="A25" s="5">
        <v>23</v>
      </c>
      <c r="B25" s="267">
        <f t="shared" si="0"/>
        <v>23</v>
      </c>
      <c r="C25" s="93" t="s">
        <v>133</v>
      </c>
      <c r="D25" s="69" t="s">
        <v>134</v>
      </c>
      <c r="E25" s="67" t="s">
        <v>135</v>
      </c>
      <c r="F25" s="70">
        <v>83781</v>
      </c>
      <c r="G25" s="72">
        <v>285.10000000000002</v>
      </c>
      <c r="H25" s="72">
        <v>55</v>
      </c>
      <c r="I25" s="73">
        <v>8.1</v>
      </c>
      <c r="J25" s="691"/>
      <c r="K25" s="306">
        <v>1943</v>
      </c>
      <c r="L25" s="97">
        <v>42804</v>
      </c>
      <c r="M25" s="98">
        <v>0.25</v>
      </c>
      <c r="N25" s="97">
        <v>42804</v>
      </c>
      <c r="O25" s="99">
        <v>0.75</v>
      </c>
      <c r="P25" s="78">
        <f t="shared" si="1"/>
        <v>0.5</v>
      </c>
      <c r="Q25" s="701" t="s">
        <v>474</v>
      </c>
      <c r="R25" s="95" t="s">
        <v>136</v>
      </c>
      <c r="S25" s="79" t="s">
        <v>137</v>
      </c>
      <c r="T25" s="67" t="s">
        <v>108</v>
      </c>
      <c r="U25" s="77" t="s">
        <v>109</v>
      </c>
      <c r="V25" s="77" t="s">
        <v>110</v>
      </c>
      <c r="W25" s="81" t="s">
        <v>33</v>
      </c>
      <c r="X25" s="481"/>
      <c r="Y25" s="541"/>
      <c r="AA25" s="41">
        <v>14</v>
      </c>
      <c r="AB25" s="39" t="s">
        <v>132</v>
      </c>
      <c r="AC25" s="40">
        <v>3698</v>
      </c>
      <c r="AD25" s="43">
        <f t="shared" si="3"/>
        <v>5</v>
      </c>
      <c r="AE25" s="353">
        <f t="shared" si="4"/>
        <v>18490</v>
      </c>
      <c r="AF25" s="354">
        <v>0</v>
      </c>
      <c r="AG25" s="365">
        <f t="shared" si="11"/>
        <v>5</v>
      </c>
      <c r="AH25" s="353">
        <f t="shared" si="10"/>
        <v>0</v>
      </c>
      <c r="AI25" s="355">
        <f t="shared" si="5"/>
        <v>5</v>
      </c>
      <c r="AJ25" s="356">
        <f t="shared" si="6"/>
        <v>0</v>
      </c>
      <c r="AK25" s="365">
        <f t="shared" si="9"/>
        <v>18490</v>
      </c>
      <c r="AL25" s="353">
        <f t="shared" si="7"/>
        <v>0</v>
      </c>
      <c r="AM25" s="355">
        <f t="shared" si="8"/>
        <v>18490</v>
      </c>
    </row>
    <row r="26" spans="1:43" s="5" customFormat="1" ht="37.5" customHeight="1">
      <c r="A26" s="5">
        <v>24</v>
      </c>
      <c r="B26" s="267">
        <f t="shared" si="0"/>
        <v>24</v>
      </c>
      <c r="C26" s="68" t="s">
        <v>127</v>
      </c>
      <c r="D26" s="83" t="s">
        <v>128</v>
      </c>
      <c r="E26" s="79" t="s">
        <v>129</v>
      </c>
      <c r="F26" s="70">
        <v>102587</v>
      </c>
      <c r="G26" s="72">
        <v>272.2</v>
      </c>
      <c r="H26" s="72">
        <v>61.2</v>
      </c>
      <c r="I26" s="73">
        <v>8.1999999999999993</v>
      </c>
      <c r="J26" s="691"/>
      <c r="K26" s="306">
        <v>1423</v>
      </c>
      <c r="L26" s="97">
        <v>42806</v>
      </c>
      <c r="M26" s="75">
        <v>0.54166666666666663</v>
      </c>
      <c r="N26" s="97">
        <v>42806</v>
      </c>
      <c r="O26" s="75">
        <v>0.83333333333333337</v>
      </c>
      <c r="P26" s="78">
        <f t="shared" si="1"/>
        <v>0.29166666666666674</v>
      </c>
      <c r="Q26" s="701" t="s">
        <v>485</v>
      </c>
      <c r="R26" s="80" t="s">
        <v>119</v>
      </c>
      <c r="S26" s="80" t="s">
        <v>103</v>
      </c>
      <c r="T26" s="76" t="s">
        <v>113</v>
      </c>
      <c r="U26" s="77" t="s">
        <v>114</v>
      </c>
      <c r="V26" s="77" t="s">
        <v>130</v>
      </c>
      <c r="W26" s="81" t="s">
        <v>131</v>
      </c>
      <c r="X26" s="481"/>
      <c r="Y26" s="541"/>
      <c r="AA26" s="41">
        <v>15</v>
      </c>
      <c r="AB26" s="39" t="s">
        <v>138</v>
      </c>
      <c r="AC26" s="40">
        <v>4088</v>
      </c>
      <c r="AD26" s="43">
        <f t="shared" si="3"/>
        <v>5</v>
      </c>
      <c r="AE26" s="353">
        <f t="shared" si="4"/>
        <v>20440</v>
      </c>
      <c r="AF26" s="354">
        <v>0</v>
      </c>
      <c r="AG26" s="365">
        <v>1</v>
      </c>
      <c r="AH26" s="353">
        <f t="shared" si="10"/>
        <v>4</v>
      </c>
      <c r="AI26" s="355">
        <f t="shared" si="5"/>
        <v>5</v>
      </c>
      <c r="AJ26" s="356">
        <f t="shared" si="6"/>
        <v>16352</v>
      </c>
      <c r="AK26" s="365">
        <f t="shared" si="9"/>
        <v>4088</v>
      </c>
      <c r="AL26" s="353">
        <f t="shared" si="7"/>
        <v>0</v>
      </c>
      <c r="AM26" s="355">
        <f t="shared" si="8"/>
        <v>20440</v>
      </c>
    </row>
    <row r="27" spans="1:43" s="5" customFormat="1" ht="37.5" customHeight="1">
      <c r="A27" s="5">
        <v>25</v>
      </c>
      <c r="B27" s="267">
        <f t="shared" si="0"/>
        <v>25</v>
      </c>
      <c r="C27" s="93" t="s">
        <v>118</v>
      </c>
      <c r="D27" s="69" t="s">
        <v>102</v>
      </c>
      <c r="E27" s="67" t="s">
        <v>63</v>
      </c>
      <c r="F27" s="94">
        <v>65591</v>
      </c>
      <c r="G27" s="72">
        <v>274.89999999999998</v>
      </c>
      <c r="H27" s="72">
        <v>47</v>
      </c>
      <c r="I27" s="73">
        <v>6.8</v>
      </c>
      <c r="J27" s="691"/>
      <c r="K27" s="306">
        <v>1124</v>
      </c>
      <c r="L27" s="97">
        <v>42807</v>
      </c>
      <c r="M27" s="75">
        <v>0.5</v>
      </c>
      <c r="N27" s="97">
        <v>42807</v>
      </c>
      <c r="O27" s="75">
        <v>0.95833333333333337</v>
      </c>
      <c r="P27" s="78">
        <f t="shared" si="1"/>
        <v>0.45833333333333337</v>
      </c>
      <c r="Q27" s="701" t="s">
        <v>485</v>
      </c>
      <c r="R27" s="95" t="s">
        <v>119</v>
      </c>
      <c r="S27" s="79" t="s">
        <v>140</v>
      </c>
      <c r="T27" s="67" t="s">
        <v>104</v>
      </c>
      <c r="U27" s="77" t="s">
        <v>105</v>
      </c>
      <c r="V27" s="77" t="s">
        <v>106</v>
      </c>
      <c r="W27" s="81" t="s">
        <v>131</v>
      </c>
      <c r="X27" s="481"/>
      <c r="Y27" s="541"/>
      <c r="AA27" s="380">
        <v>16</v>
      </c>
      <c r="AB27" s="385" t="s">
        <v>139</v>
      </c>
      <c r="AC27" s="367">
        <v>264</v>
      </c>
      <c r="AD27" s="381">
        <f t="shared" si="3"/>
        <v>5</v>
      </c>
      <c r="AE27" s="382">
        <f t="shared" si="4"/>
        <v>1320</v>
      </c>
      <c r="AF27" s="366">
        <v>5</v>
      </c>
      <c r="AG27" s="365">
        <v>0</v>
      </c>
      <c r="AH27" s="353">
        <f t="shared" si="10"/>
        <v>0</v>
      </c>
      <c r="AI27" s="355">
        <f t="shared" si="5"/>
        <v>5</v>
      </c>
      <c r="AJ27" s="383">
        <f t="shared" si="6"/>
        <v>0</v>
      </c>
      <c r="AK27" s="365">
        <f t="shared" si="9"/>
        <v>0</v>
      </c>
      <c r="AL27" s="382">
        <f t="shared" si="7"/>
        <v>1320</v>
      </c>
      <c r="AM27" s="384">
        <f t="shared" si="8"/>
        <v>1320</v>
      </c>
    </row>
    <row r="28" spans="1:43" s="5" customFormat="1" ht="37.5" customHeight="1">
      <c r="A28" s="5">
        <v>26</v>
      </c>
      <c r="B28" s="267">
        <f t="shared" si="0"/>
        <v>26</v>
      </c>
      <c r="C28" s="110" t="s">
        <v>56</v>
      </c>
      <c r="D28" s="69" t="s">
        <v>57</v>
      </c>
      <c r="E28" s="67" t="s">
        <v>26</v>
      </c>
      <c r="F28" s="111">
        <v>90963</v>
      </c>
      <c r="G28" s="112">
        <v>294</v>
      </c>
      <c r="H28" s="113">
        <v>54.77</v>
      </c>
      <c r="I28" s="113">
        <v>8.2799999999999994</v>
      </c>
      <c r="J28" s="698"/>
      <c r="K28" s="306">
        <v>1911</v>
      </c>
      <c r="L28" s="114">
        <v>42810</v>
      </c>
      <c r="M28" s="115">
        <v>0.29166666666666669</v>
      </c>
      <c r="N28" s="114">
        <v>42810</v>
      </c>
      <c r="O28" s="116">
        <v>0.75</v>
      </c>
      <c r="P28" s="78">
        <f t="shared" si="1"/>
        <v>0.45833333333333331</v>
      </c>
      <c r="Q28" s="706" t="s">
        <v>472</v>
      </c>
      <c r="R28" s="92" t="s">
        <v>136</v>
      </c>
      <c r="S28" s="95" t="s">
        <v>91</v>
      </c>
      <c r="T28" s="67" t="s">
        <v>38</v>
      </c>
      <c r="U28" s="77" t="s">
        <v>30</v>
      </c>
      <c r="V28" s="77" t="s">
        <v>31</v>
      </c>
      <c r="W28" s="109" t="s">
        <v>365</v>
      </c>
      <c r="X28" s="481"/>
      <c r="Y28" s="541"/>
      <c r="AA28" s="41">
        <v>17</v>
      </c>
      <c r="AB28" s="39" t="s">
        <v>141</v>
      </c>
      <c r="AC28" s="40">
        <v>836</v>
      </c>
      <c r="AD28" s="43">
        <f t="shared" si="3"/>
        <v>5</v>
      </c>
      <c r="AE28" s="353">
        <f t="shared" si="4"/>
        <v>4180</v>
      </c>
      <c r="AF28" s="354">
        <v>1</v>
      </c>
      <c r="AG28" s="365">
        <v>4</v>
      </c>
      <c r="AH28" s="353">
        <f t="shared" si="10"/>
        <v>0</v>
      </c>
      <c r="AI28" s="355">
        <f t="shared" si="5"/>
        <v>5</v>
      </c>
      <c r="AJ28" s="356">
        <f t="shared" si="6"/>
        <v>0</v>
      </c>
      <c r="AK28" s="365">
        <f t="shared" si="9"/>
        <v>3344</v>
      </c>
      <c r="AL28" s="353">
        <f t="shared" si="7"/>
        <v>836</v>
      </c>
      <c r="AM28" s="355">
        <f t="shared" si="8"/>
        <v>4180</v>
      </c>
    </row>
    <row r="29" spans="1:43" s="5" customFormat="1" ht="37.5" customHeight="1">
      <c r="A29" s="5">
        <v>27</v>
      </c>
      <c r="B29" s="267">
        <f t="shared" si="0"/>
        <v>27</v>
      </c>
      <c r="C29" s="107" t="s">
        <v>142</v>
      </c>
      <c r="D29" s="83" t="s">
        <v>143</v>
      </c>
      <c r="E29" s="79" t="s">
        <v>90</v>
      </c>
      <c r="F29" s="70">
        <v>90901</v>
      </c>
      <c r="G29" s="71">
        <v>294</v>
      </c>
      <c r="H29" s="71">
        <v>55</v>
      </c>
      <c r="I29" s="89">
        <v>8</v>
      </c>
      <c r="J29" s="693"/>
      <c r="K29" s="306">
        <v>2109</v>
      </c>
      <c r="L29" s="101">
        <v>42810</v>
      </c>
      <c r="M29" s="102">
        <v>0.375</v>
      </c>
      <c r="N29" s="101">
        <v>42810</v>
      </c>
      <c r="O29" s="102">
        <v>0.95833333333333337</v>
      </c>
      <c r="P29" s="78">
        <f t="shared" si="1"/>
        <v>0.58333333333333337</v>
      </c>
      <c r="Q29" s="703" t="s">
        <v>471</v>
      </c>
      <c r="R29" s="79" t="s">
        <v>144</v>
      </c>
      <c r="S29" s="221" t="s">
        <v>145</v>
      </c>
      <c r="T29" s="67" t="s">
        <v>108</v>
      </c>
      <c r="U29" s="77" t="s">
        <v>94</v>
      </c>
      <c r="V29" s="77" t="s">
        <v>110</v>
      </c>
      <c r="W29" s="109" t="s">
        <v>33</v>
      </c>
      <c r="X29" s="481" t="s">
        <v>146</v>
      </c>
      <c r="Y29" s="541"/>
      <c r="AA29" s="46">
        <v>18</v>
      </c>
      <c r="AB29" s="47" t="s">
        <v>147</v>
      </c>
      <c r="AC29" s="48">
        <v>613</v>
      </c>
      <c r="AD29" s="49">
        <f t="shared" si="3"/>
        <v>4</v>
      </c>
      <c r="AE29" s="361">
        <f t="shared" si="4"/>
        <v>2452</v>
      </c>
      <c r="AF29" s="362">
        <v>1</v>
      </c>
      <c r="AG29" s="365">
        <v>1</v>
      </c>
      <c r="AH29" s="361">
        <f t="shared" si="10"/>
        <v>2</v>
      </c>
      <c r="AI29" s="363">
        <f t="shared" si="5"/>
        <v>4</v>
      </c>
      <c r="AJ29" s="364">
        <f t="shared" si="6"/>
        <v>1226</v>
      </c>
      <c r="AK29" s="365">
        <f t="shared" si="9"/>
        <v>613</v>
      </c>
      <c r="AL29" s="361">
        <f t="shared" si="7"/>
        <v>613</v>
      </c>
      <c r="AM29" s="363">
        <f t="shared" si="8"/>
        <v>2452</v>
      </c>
    </row>
    <row r="30" spans="1:43" s="5" customFormat="1" ht="37.5" customHeight="1">
      <c r="B30" s="270">
        <f t="shared" si="0"/>
        <v>28</v>
      </c>
      <c r="C30" s="118" t="s">
        <v>35</v>
      </c>
      <c r="D30" s="644" t="s">
        <v>36</v>
      </c>
      <c r="E30" s="642" t="s">
        <v>37</v>
      </c>
      <c r="F30" s="120">
        <v>168666</v>
      </c>
      <c r="G30" s="121">
        <v>348</v>
      </c>
      <c r="H30" s="122">
        <v>58</v>
      </c>
      <c r="I30" s="123">
        <v>8.5</v>
      </c>
      <c r="J30" s="693"/>
      <c r="K30" s="300">
        <f>VLOOKUP($C$3:$C$236,$AB$12:$AC$42,2,FALSE)</f>
        <v>4573</v>
      </c>
      <c r="L30" s="124">
        <v>42813</v>
      </c>
      <c r="M30" s="125">
        <v>0.29166666666666669</v>
      </c>
      <c r="N30" s="124">
        <v>42813</v>
      </c>
      <c r="O30" s="125">
        <v>0.70833333333333337</v>
      </c>
      <c r="P30" s="127">
        <f t="shared" si="1"/>
        <v>0.41666666666666669</v>
      </c>
      <c r="Q30" s="703" t="s">
        <v>471</v>
      </c>
      <c r="R30" s="128" t="s">
        <v>137</v>
      </c>
      <c r="S30" s="128" t="s">
        <v>150</v>
      </c>
      <c r="T30" s="117" t="s">
        <v>38</v>
      </c>
      <c r="U30" s="129" t="s">
        <v>121</v>
      </c>
      <c r="V30" s="126" t="s">
        <v>40</v>
      </c>
      <c r="W30" s="130" t="s">
        <v>33</v>
      </c>
      <c r="X30" s="484" t="s">
        <v>389</v>
      </c>
      <c r="Y30" s="553" t="s">
        <v>412</v>
      </c>
      <c r="AA30" s="380">
        <v>19</v>
      </c>
      <c r="AB30" s="381" t="s">
        <v>149</v>
      </c>
      <c r="AC30" s="367">
        <v>400</v>
      </c>
      <c r="AD30" s="381">
        <f t="shared" si="3"/>
        <v>2</v>
      </c>
      <c r="AE30" s="382">
        <f t="shared" si="4"/>
        <v>800</v>
      </c>
      <c r="AF30" s="366">
        <v>0</v>
      </c>
      <c r="AG30" s="365">
        <v>1</v>
      </c>
      <c r="AH30" s="353">
        <f t="shared" si="10"/>
        <v>1</v>
      </c>
      <c r="AI30" s="355">
        <f t="shared" si="5"/>
        <v>2</v>
      </c>
      <c r="AJ30" s="383">
        <f t="shared" si="6"/>
        <v>400</v>
      </c>
      <c r="AK30" s="365">
        <f t="shared" si="9"/>
        <v>400</v>
      </c>
      <c r="AL30" s="382">
        <f t="shared" si="7"/>
        <v>0</v>
      </c>
      <c r="AM30" s="384">
        <f t="shared" si="8"/>
        <v>800</v>
      </c>
    </row>
    <row r="31" spans="1:43" s="9" customFormat="1" ht="37.5" customHeight="1">
      <c r="B31" s="270">
        <f t="shared" si="0"/>
        <v>29</v>
      </c>
      <c r="C31" s="131" t="s">
        <v>42</v>
      </c>
      <c r="D31" s="424" t="s">
        <v>128</v>
      </c>
      <c r="E31" s="141" t="s">
        <v>129</v>
      </c>
      <c r="F31" s="120">
        <v>85619</v>
      </c>
      <c r="G31" s="133">
        <v>293</v>
      </c>
      <c r="H31" s="134">
        <v>54.5</v>
      </c>
      <c r="I31" s="135">
        <v>8.1999999999999993</v>
      </c>
      <c r="J31" s="694"/>
      <c r="K31" s="301">
        <f>VLOOKUP($C$3:$C$236,$AB$12:$AC$42,2,FALSE)</f>
        <v>2249</v>
      </c>
      <c r="L31" s="137">
        <v>42817</v>
      </c>
      <c r="M31" s="138">
        <v>0.33333333333333331</v>
      </c>
      <c r="N31" s="137">
        <v>42817</v>
      </c>
      <c r="O31" s="138">
        <v>0.75</v>
      </c>
      <c r="P31" s="140">
        <f t="shared" si="1"/>
        <v>0.41666666666666669</v>
      </c>
      <c r="Q31" s="704" t="s">
        <v>475</v>
      </c>
      <c r="R31" s="141" t="s">
        <v>152</v>
      </c>
      <c r="S31" s="141" t="s">
        <v>107</v>
      </c>
      <c r="T31" s="117" t="s">
        <v>113</v>
      </c>
      <c r="U31" s="129" t="s">
        <v>114</v>
      </c>
      <c r="V31" s="142" t="s">
        <v>130</v>
      </c>
      <c r="W31" s="130" t="s">
        <v>131</v>
      </c>
      <c r="X31" s="485"/>
      <c r="Y31" s="553" t="s">
        <v>412</v>
      </c>
      <c r="Z31" s="5"/>
      <c r="AA31" s="380">
        <v>20</v>
      </c>
      <c r="AB31" s="386" t="s">
        <v>151</v>
      </c>
      <c r="AC31" s="387">
        <v>2695</v>
      </c>
      <c r="AD31" s="381">
        <f t="shared" si="3"/>
        <v>1</v>
      </c>
      <c r="AE31" s="382">
        <f t="shared" si="4"/>
        <v>2695</v>
      </c>
      <c r="AF31" s="366">
        <v>1</v>
      </c>
      <c r="AG31" s="365">
        <v>0</v>
      </c>
      <c r="AH31" s="353">
        <f t="shared" si="10"/>
        <v>0</v>
      </c>
      <c r="AI31" s="355">
        <f t="shared" si="5"/>
        <v>1</v>
      </c>
      <c r="AJ31" s="383">
        <f t="shared" si="6"/>
        <v>0</v>
      </c>
      <c r="AK31" s="365">
        <f t="shared" si="9"/>
        <v>0</v>
      </c>
      <c r="AL31" s="382">
        <f t="shared" si="7"/>
        <v>2695</v>
      </c>
      <c r="AM31" s="384">
        <f t="shared" si="8"/>
        <v>2695</v>
      </c>
      <c r="AN31" s="5"/>
      <c r="AO31" s="5"/>
      <c r="AP31" s="5"/>
      <c r="AQ31" s="5"/>
    </row>
    <row r="32" spans="1:43" s="9" customFormat="1" ht="37.5" customHeight="1">
      <c r="A32" s="9">
        <v>28</v>
      </c>
      <c r="B32" s="267">
        <f t="shared" si="0"/>
        <v>30</v>
      </c>
      <c r="C32" s="100" t="s">
        <v>154</v>
      </c>
      <c r="D32" s="83" t="s">
        <v>143</v>
      </c>
      <c r="E32" s="79" t="s">
        <v>90</v>
      </c>
      <c r="F32" s="70">
        <v>148528</v>
      </c>
      <c r="G32" s="71">
        <v>345</v>
      </c>
      <c r="H32" s="71">
        <v>62</v>
      </c>
      <c r="I32" s="89">
        <v>10.3</v>
      </c>
      <c r="J32" s="699"/>
      <c r="K32" s="306">
        <v>2471</v>
      </c>
      <c r="L32" s="101">
        <v>42818</v>
      </c>
      <c r="M32" s="102">
        <v>0.27777777777777779</v>
      </c>
      <c r="N32" s="101">
        <v>42818</v>
      </c>
      <c r="O32" s="102">
        <v>0.77083333333333337</v>
      </c>
      <c r="P32" s="78">
        <f t="shared" si="1"/>
        <v>0.49305555555555558</v>
      </c>
      <c r="Q32" s="707" t="s">
        <v>476</v>
      </c>
      <c r="R32" s="79" t="s">
        <v>368</v>
      </c>
      <c r="S32" s="79" t="s">
        <v>136</v>
      </c>
      <c r="T32" s="67" t="s">
        <v>108</v>
      </c>
      <c r="U32" s="77" t="s">
        <v>109</v>
      </c>
      <c r="V32" s="77" t="s">
        <v>110</v>
      </c>
      <c r="W32" s="81" t="s">
        <v>33</v>
      </c>
      <c r="X32" s="481" t="s">
        <v>146</v>
      </c>
      <c r="Y32" s="541"/>
      <c r="Z32" s="5"/>
      <c r="AA32" s="380">
        <v>21</v>
      </c>
      <c r="AB32" s="386" t="s">
        <v>153</v>
      </c>
      <c r="AC32" s="387">
        <v>2022</v>
      </c>
      <c r="AD32" s="381">
        <f t="shared" si="3"/>
        <v>1</v>
      </c>
      <c r="AE32" s="382">
        <f t="shared" si="4"/>
        <v>2022</v>
      </c>
      <c r="AF32" s="366">
        <v>1</v>
      </c>
      <c r="AG32" s="365">
        <v>0</v>
      </c>
      <c r="AH32" s="353">
        <f t="shared" si="10"/>
        <v>0</v>
      </c>
      <c r="AI32" s="355">
        <f t="shared" si="5"/>
        <v>1</v>
      </c>
      <c r="AJ32" s="383">
        <f t="shared" si="6"/>
        <v>0</v>
      </c>
      <c r="AK32" s="365">
        <f t="shared" si="9"/>
        <v>0</v>
      </c>
      <c r="AL32" s="382">
        <f t="shared" si="7"/>
        <v>2022</v>
      </c>
      <c r="AM32" s="384">
        <f t="shared" si="8"/>
        <v>2022</v>
      </c>
      <c r="AN32" s="5"/>
      <c r="AO32" s="5"/>
      <c r="AP32" s="5"/>
      <c r="AQ32" s="5"/>
    </row>
    <row r="33" spans="1:43" s="9" customFormat="1" ht="37.5" customHeight="1">
      <c r="A33" s="9">
        <v>29</v>
      </c>
      <c r="B33" s="427">
        <f t="shared" si="0"/>
        <v>31</v>
      </c>
      <c r="C33" s="428" t="s">
        <v>155</v>
      </c>
      <c r="D33" s="429"/>
      <c r="E33" s="430" t="s">
        <v>156</v>
      </c>
      <c r="F33" s="431">
        <v>43524</v>
      </c>
      <c r="G33" s="432">
        <v>196.35</v>
      </c>
      <c r="H33" s="433"/>
      <c r="I33" s="434">
        <v>6.7</v>
      </c>
      <c r="J33" s="699"/>
      <c r="K33" s="435">
        <v>142</v>
      </c>
      <c r="L33" s="436">
        <v>42821</v>
      </c>
      <c r="M33" s="437">
        <v>0.54166666666666663</v>
      </c>
      <c r="N33" s="436">
        <v>42822</v>
      </c>
      <c r="O33" s="437">
        <v>0.99930555555555556</v>
      </c>
      <c r="P33" s="439">
        <f t="shared" si="1"/>
        <v>0.45763888888888893</v>
      </c>
      <c r="Q33" s="707" t="s">
        <v>477</v>
      </c>
      <c r="R33" s="430" t="s">
        <v>103</v>
      </c>
      <c r="S33" s="430" t="s">
        <v>157</v>
      </c>
      <c r="T33" s="440" t="s">
        <v>113</v>
      </c>
      <c r="U33" s="438" t="s">
        <v>114</v>
      </c>
      <c r="V33" s="438" t="s">
        <v>130</v>
      </c>
      <c r="W33" s="441" t="s">
        <v>369</v>
      </c>
      <c r="X33" s="486" t="s">
        <v>159</v>
      </c>
      <c r="Y33" s="541"/>
      <c r="Z33" s="5"/>
      <c r="AA33" s="380">
        <v>22</v>
      </c>
      <c r="AB33" s="386" t="s">
        <v>142</v>
      </c>
      <c r="AC33" s="387">
        <v>2000</v>
      </c>
      <c r="AD33" s="381">
        <f t="shared" si="3"/>
        <v>1</v>
      </c>
      <c r="AE33" s="382">
        <f t="shared" si="4"/>
        <v>2000</v>
      </c>
      <c r="AF33" s="366">
        <v>1</v>
      </c>
      <c r="AG33" s="365">
        <v>0</v>
      </c>
      <c r="AH33" s="353">
        <f t="shared" si="10"/>
        <v>0</v>
      </c>
      <c r="AI33" s="355">
        <f t="shared" si="5"/>
        <v>1</v>
      </c>
      <c r="AJ33" s="383">
        <f t="shared" si="6"/>
        <v>0</v>
      </c>
      <c r="AK33" s="365">
        <f t="shared" si="9"/>
        <v>0</v>
      </c>
      <c r="AL33" s="382">
        <f t="shared" si="7"/>
        <v>2000</v>
      </c>
      <c r="AM33" s="384">
        <f t="shared" si="8"/>
        <v>2000</v>
      </c>
      <c r="AN33" s="5"/>
      <c r="AO33" s="5"/>
      <c r="AP33" s="5"/>
      <c r="AQ33" s="5"/>
    </row>
    <row r="34" spans="1:43" s="5" customFormat="1" ht="37.5" customHeight="1">
      <c r="B34" s="270">
        <f t="shared" si="0"/>
        <v>32</v>
      </c>
      <c r="C34" s="130" t="s">
        <v>118</v>
      </c>
      <c r="D34" s="156" t="s">
        <v>102</v>
      </c>
      <c r="E34" s="117" t="s">
        <v>63</v>
      </c>
      <c r="F34" s="157">
        <v>65591</v>
      </c>
      <c r="G34" s="158">
        <v>274.89999999999998</v>
      </c>
      <c r="H34" s="158">
        <v>47</v>
      </c>
      <c r="I34" s="159">
        <v>6.8</v>
      </c>
      <c r="J34" s="699"/>
      <c r="K34" s="136">
        <f t="shared" ref="K34:K39" si="12">VLOOKUP($C$3:$C$236,$AB$12:$AC$42,2,FALSE)</f>
        <v>1968</v>
      </c>
      <c r="L34" s="137">
        <v>42822</v>
      </c>
      <c r="M34" s="138">
        <v>0.5</v>
      </c>
      <c r="N34" s="137">
        <v>42822</v>
      </c>
      <c r="O34" s="160">
        <v>0.875</v>
      </c>
      <c r="P34" s="162">
        <f t="shared" si="1"/>
        <v>0.375</v>
      </c>
      <c r="Q34" s="707" t="s">
        <v>478</v>
      </c>
      <c r="R34" s="163" t="s">
        <v>119</v>
      </c>
      <c r="S34" s="141" t="s">
        <v>140</v>
      </c>
      <c r="T34" s="117" t="s">
        <v>104</v>
      </c>
      <c r="U34" s="129" t="s">
        <v>105</v>
      </c>
      <c r="V34" s="129" t="s">
        <v>106</v>
      </c>
      <c r="W34" s="130" t="s">
        <v>131</v>
      </c>
      <c r="X34" s="485"/>
      <c r="Y34" s="553" t="s">
        <v>412</v>
      </c>
      <c r="AA34" s="41">
        <v>23</v>
      </c>
      <c r="AB34" s="39" t="s">
        <v>133</v>
      </c>
      <c r="AC34" s="40">
        <v>2000</v>
      </c>
      <c r="AD34" s="43">
        <f t="shared" si="3"/>
        <v>1</v>
      </c>
      <c r="AE34" s="353">
        <f t="shared" si="4"/>
        <v>2000</v>
      </c>
      <c r="AF34" s="354">
        <v>1</v>
      </c>
      <c r="AG34" s="365">
        <v>0</v>
      </c>
      <c r="AH34" s="353">
        <f t="shared" si="10"/>
        <v>0</v>
      </c>
      <c r="AI34" s="355">
        <f t="shared" si="5"/>
        <v>1</v>
      </c>
      <c r="AJ34" s="356">
        <f t="shared" si="6"/>
        <v>0</v>
      </c>
      <c r="AK34" s="365">
        <f t="shared" si="9"/>
        <v>0</v>
      </c>
      <c r="AL34" s="353">
        <f t="shared" si="7"/>
        <v>2000</v>
      </c>
      <c r="AM34" s="355">
        <f t="shared" si="8"/>
        <v>2000</v>
      </c>
    </row>
    <row r="35" spans="1:43" s="5" customFormat="1" ht="37.5" customHeight="1" thickBot="1">
      <c r="B35" s="274">
        <f t="shared" si="0"/>
        <v>33</v>
      </c>
      <c r="C35" s="275" t="s">
        <v>35</v>
      </c>
      <c r="D35" s="276" t="s">
        <v>36</v>
      </c>
      <c r="E35" s="277" t="s">
        <v>37</v>
      </c>
      <c r="F35" s="278">
        <v>168666</v>
      </c>
      <c r="G35" s="279">
        <v>348</v>
      </c>
      <c r="H35" s="280">
        <v>58</v>
      </c>
      <c r="I35" s="281">
        <v>8.5</v>
      </c>
      <c r="J35" s="699"/>
      <c r="K35" s="282">
        <f t="shared" si="12"/>
        <v>4573</v>
      </c>
      <c r="L35" s="283">
        <v>42823</v>
      </c>
      <c r="M35" s="284">
        <v>0.29166666666666669</v>
      </c>
      <c r="N35" s="283">
        <v>42823</v>
      </c>
      <c r="O35" s="284">
        <v>0.70833333333333337</v>
      </c>
      <c r="P35" s="286">
        <f t="shared" ref="P35:P66" si="13">+O35-M35</f>
        <v>0.41666666666666669</v>
      </c>
      <c r="Q35" s="707" t="s">
        <v>479</v>
      </c>
      <c r="R35" s="287" t="s">
        <v>161</v>
      </c>
      <c r="S35" s="288" t="s">
        <v>137</v>
      </c>
      <c r="T35" s="289" t="s">
        <v>38</v>
      </c>
      <c r="U35" s="285" t="s">
        <v>121</v>
      </c>
      <c r="V35" s="285" t="s">
        <v>40</v>
      </c>
      <c r="W35" s="266" t="s">
        <v>162</v>
      </c>
      <c r="X35" s="487" t="s">
        <v>399</v>
      </c>
      <c r="Y35" s="554" t="s">
        <v>412</v>
      </c>
      <c r="AA35" s="408">
        <v>24</v>
      </c>
      <c r="AB35" s="409" t="s">
        <v>160</v>
      </c>
      <c r="AC35" s="410">
        <v>402</v>
      </c>
      <c r="AD35" s="411">
        <f t="shared" si="3"/>
        <v>1</v>
      </c>
      <c r="AE35" s="412">
        <f t="shared" si="4"/>
        <v>402</v>
      </c>
      <c r="AF35" s="413">
        <v>1</v>
      </c>
      <c r="AG35" s="365">
        <v>0</v>
      </c>
      <c r="AH35" s="412">
        <f t="shared" si="10"/>
        <v>0</v>
      </c>
      <c r="AI35" s="414">
        <f t="shared" si="5"/>
        <v>1</v>
      </c>
      <c r="AJ35" s="415">
        <f t="shared" si="6"/>
        <v>0</v>
      </c>
      <c r="AK35" s="365">
        <f t="shared" si="9"/>
        <v>0</v>
      </c>
      <c r="AL35" s="412">
        <f t="shared" si="7"/>
        <v>402</v>
      </c>
      <c r="AM35" s="414">
        <f t="shared" si="8"/>
        <v>402</v>
      </c>
    </row>
    <row r="36" spans="1:43" s="5" customFormat="1" ht="37.5" customHeight="1">
      <c r="B36" s="272">
        <f t="shared" si="0"/>
        <v>34</v>
      </c>
      <c r="C36" s="242" t="s">
        <v>127</v>
      </c>
      <c r="D36" s="660" t="s">
        <v>128</v>
      </c>
      <c r="E36" s="335" t="s">
        <v>129</v>
      </c>
      <c r="F36" s="243">
        <v>102587</v>
      </c>
      <c r="G36" s="244">
        <v>272.2</v>
      </c>
      <c r="H36" s="244">
        <v>61.2</v>
      </c>
      <c r="I36" s="245">
        <v>8.1999999999999993</v>
      </c>
      <c r="J36" s="699"/>
      <c r="K36" s="246">
        <f t="shared" si="12"/>
        <v>3189</v>
      </c>
      <c r="L36" s="247">
        <v>42826</v>
      </c>
      <c r="M36" s="543">
        <v>0.33333333333333331</v>
      </c>
      <c r="N36" s="247">
        <v>42826</v>
      </c>
      <c r="O36" s="543">
        <v>0.70833333333333337</v>
      </c>
      <c r="P36" s="248">
        <f t="shared" si="13"/>
        <v>0.37500000000000006</v>
      </c>
      <c r="Q36" s="707" t="s">
        <v>479</v>
      </c>
      <c r="R36" s="249"/>
      <c r="S36" s="249"/>
      <c r="T36" s="250" t="s">
        <v>113</v>
      </c>
      <c r="U36" s="251" t="s">
        <v>114</v>
      </c>
      <c r="V36" s="252" t="s">
        <v>130</v>
      </c>
      <c r="W36" s="253" t="s">
        <v>131</v>
      </c>
      <c r="X36" s="488"/>
      <c r="Y36" s="544" t="s">
        <v>412</v>
      </c>
      <c r="AA36" s="380">
        <v>25</v>
      </c>
      <c r="AB36" s="386" t="s">
        <v>163</v>
      </c>
      <c r="AC36" s="387">
        <v>405</v>
      </c>
      <c r="AD36" s="381">
        <f t="shared" si="3"/>
        <v>1</v>
      </c>
      <c r="AE36" s="382">
        <f t="shared" si="4"/>
        <v>405</v>
      </c>
      <c r="AF36" s="366">
        <v>1</v>
      </c>
      <c r="AG36" s="365">
        <v>0</v>
      </c>
      <c r="AH36" s="353">
        <f t="shared" si="10"/>
        <v>0</v>
      </c>
      <c r="AI36" s="355">
        <f t="shared" si="5"/>
        <v>1</v>
      </c>
      <c r="AJ36" s="383">
        <f t="shared" si="6"/>
        <v>0</v>
      </c>
      <c r="AK36" s="365">
        <f t="shared" si="9"/>
        <v>0</v>
      </c>
      <c r="AL36" s="382">
        <f t="shared" si="7"/>
        <v>405</v>
      </c>
      <c r="AM36" s="384">
        <f t="shared" si="8"/>
        <v>405</v>
      </c>
    </row>
    <row r="37" spans="1:43" s="5" customFormat="1" ht="37.5" customHeight="1">
      <c r="B37" s="270">
        <f t="shared" si="0"/>
        <v>35</v>
      </c>
      <c r="C37" s="131" t="s">
        <v>165</v>
      </c>
      <c r="D37" s="424" t="s">
        <v>128</v>
      </c>
      <c r="E37" s="141" t="s">
        <v>129</v>
      </c>
      <c r="F37" s="120">
        <v>114147</v>
      </c>
      <c r="G37" s="133">
        <v>290.2</v>
      </c>
      <c r="H37" s="134">
        <v>61.2</v>
      </c>
      <c r="I37" s="167">
        <v>8.3000000000000007</v>
      </c>
      <c r="J37" s="699"/>
      <c r="K37" s="168">
        <f t="shared" si="12"/>
        <v>3698</v>
      </c>
      <c r="L37" s="165">
        <v>42827</v>
      </c>
      <c r="M37" s="166">
        <v>0.33333333333333331</v>
      </c>
      <c r="N37" s="165">
        <v>42827</v>
      </c>
      <c r="O37" s="166">
        <v>0.70833333333333337</v>
      </c>
      <c r="P37" s="140">
        <f t="shared" si="13"/>
        <v>0.37500000000000006</v>
      </c>
      <c r="Q37" s="707" t="s">
        <v>480</v>
      </c>
      <c r="R37" s="141" t="s">
        <v>107</v>
      </c>
      <c r="S37" s="141" t="s">
        <v>166</v>
      </c>
      <c r="T37" s="161" t="s">
        <v>113</v>
      </c>
      <c r="U37" s="129" t="s">
        <v>114</v>
      </c>
      <c r="V37" s="142" t="s">
        <v>130</v>
      </c>
      <c r="W37" s="130" t="s">
        <v>131</v>
      </c>
      <c r="X37" s="485"/>
      <c r="Y37" s="501" t="s">
        <v>412</v>
      </c>
      <c r="AA37" s="380">
        <v>26</v>
      </c>
      <c r="AB37" s="386" t="s">
        <v>164</v>
      </c>
      <c r="AC37" s="387">
        <v>400</v>
      </c>
      <c r="AD37" s="381">
        <f t="shared" si="3"/>
        <v>1</v>
      </c>
      <c r="AE37" s="382">
        <f t="shared" si="4"/>
        <v>400</v>
      </c>
      <c r="AF37" s="366">
        <v>0</v>
      </c>
      <c r="AG37" s="365">
        <v>0</v>
      </c>
      <c r="AH37" s="353">
        <f t="shared" si="10"/>
        <v>1</v>
      </c>
      <c r="AI37" s="355">
        <f t="shared" si="5"/>
        <v>1</v>
      </c>
      <c r="AJ37" s="383">
        <f t="shared" si="6"/>
        <v>400</v>
      </c>
      <c r="AK37" s="365">
        <f t="shared" si="9"/>
        <v>0</v>
      </c>
      <c r="AL37" s="382">
        <f t="shared" si="7"/>
        <v>0</v>
      </c>
      <c r="AM37" s="384">
        <f t="shared" si="8"/>
        <v>400</v>
      </c>
    </row>
    <row r="38" spans="1:43" s="5" customFormat="1" ht="37.5" customHeight="1">
      <c r="B38" s="270">
        <f t="shared" si="0"/>
        <v>36</v>
      </c>
      <c r="C38" s="130" t="s">
        <v>118</v>
      </c>
      <c r="D38" s="558" t="s">
        <v>102</v>
      </c>
      <c r="E38" s="177" t="s">
        <v>63</v>
      </c>
      <c r="F38" s="157">
        <v>65591</v>
      </c>
      <c r="G38" s="158">
        <v>274.89999999999998</v>
      </c>
      <c r="H38" s="158">
        <v>47</v>
      </c>
      <c r="I38" s="159">
        <v>6.8</v>
      </c>
      <c r="J38" s="699"/>
      <c r="K38" s="136">
        <f t="shared" si="12"/>
        <v>1968</v>
      </c>
      <c r="L38" s="165">
        <v>42828</v>
      </c>
      <c r="M38" s="160">
        <v>0.375</v>
      </c>
      <c r="N38" s="165">
        <v>42828</v>
      </c>
      <c r="O38" s="160">
        <v>0.75</v>
      </c>
      <c r="P38" s="78">
        <f t="shared" si="13"/>
        <v>0.375</v>
      </c>
      <c r="Q38" s="707" t="s">
        <v>481</v>
      </c>
      <c r="R38" s="626" t="s">
        <v>119</v>
      </c>
      <c r="S38" s="119" t="s">
        <v>140</v>
      </c>
      <c r="T38" s="117" t="s">
        <v>104</v>
      </c>
      <c r="U38" s="129" t="s">
        <v>105</v>
      </c>
      <c r="V38" s="77" t="s">
        <v>106</v>
      </c>
      <c r="W38" s="130" t="s">
        <v>131</v>
      </c>
      <c r="X38" s="485"/>
      <c r="Y38" s="501" t="s">
        <v>412</v>
      </c>
      <c r="AA38" s="380">
        <v>27</v>
      </c>
      <c r="AB38" s="381" t="s">
        <v>167</v>
      </c>
      <c r="AC38" s="367">
        <v>200</v>
      </c>
      <c r="AD38" s="381">
        <f t="shared" si="3"/>
        <v>1</v>
      </c>
      <c r="AE38" s="382">
        <f t="shared" si="4"/>
        <v>200</v>
      </c>
      <c r="AF38" s="366">
        <v>1</v>
      </c>
      <c r="AG38" s="365">
        <v>0</v>
      </c>
      <c r="AH38" s="353">
        <f t="shared" si="10"/>
        <v>0</v>
      </c>
      <c r="AI38" s="355">
        <f t="shared" si="5"/>
        <v>1</v>
      </c>
      <c r="AJ38" s="383">
        <f t="shared" si="6"/>
        <v>0</v>
      </c>
      <c r="AK38" s="365">
        <f t="shared" si="9"/>
        <v>0</v>
      </c>
      <c r="AL38" s="382">
        <f t="shared" si="7"/>
        <v>200</v>
      </c>
      <c r="AM38" s="384">
        <f t="shared" si="8"/>
        <v>200</v>
      </c>
    </row>
    <row r="39" spans="1:43" s="5" customFormat="1" ht="37.5" customHeight="1">
      <c r="B39" s="270">
        <f t="shared" si="0"/>
        <v>37</v>
      </c>
      <c r="C39" s="130" t="s">
        <v>165</v>
      </c>
      <c r="D39" s="156" t="s">
        <v>128</v>
      </c>
      <c r="E39" s="117" t="s">
        <v>129</v>
      </c>
      <c r="F39" s="120">
        <v>114147</v>
      </c>
      <c r="G39" s="134">
        <v>290.2</v>
      </c>
      <c r="H39" s="134">
        <v>61.2</v>
      </c>
      <c r="I39" s="135">
        <v>8.3000000000000007</v>
      </c>
      <c r="J39" s="699"/>
      <c r="K39" s="136">
        <f t="shared" si="12"/>
        <v>3698</v>
      </c>
      <c r="L39" s="170">
        <v>42832</v>
      </c>
      <c r="M39" s="171">
        <v>0.33333333333333331</v>
      </c>
      <c r="N39" s="170">
        <v>42832</v>
      </c>
      <c r="O39" s="171">
        <v>0.79166666666666663</v>
      </c>
      <c r="P39" s="140">
        <f t="shared" si="13"/>
        <v>0.45833333333333331</v>
      </c>
      <c r="Q39" s="707" t="s">
        <v>479</v>
      </c>
      <c r="R39" s="117" t="s">
        <v>152</v>
      </c>
      <c r="S39" s="117" t="s">
        <v>107</v>
      </c>
      <c r="T39" s="117" t="s">
        <v>113</v>
      </c>
      <c r="U39" s="129" t="s">
        <v>114</v>
      </c>
      <c r="V39" s="142" t="s">
        <v>130</v>
      </c>
      <c r="W39" s="130" t="s">
        <v>131</v>
      </c>
      <c r="X39" s="485"/>
      <c r="Y39" s="501" t="s">
        <v>412</v>
      </c>
      <c r="AA39" s="380">
        <v>28</v>
      </c>
      <c r="AB39" s="381" t="s">
        <v>168</v>
      </c>
      <c r="AC39" s="367">
        <v>200</v>
      </c>
      <c r="AD39" s="381">
        <f t="shared" si="3"/>
        <v>1</v>
      </c>
      <c r="AE39" s="382">
        <f t="shared" si="4"/>
        <v>200</v>
      </c>
      <c r="AF39" s="366">
        <v>1</v>
      </c>
      <c r="AG39" s="365">
        <v>0</v>
      </c>
      <c r="AH39" s="353">
        <f t="shared" si="10"/>
        <v>0</v>
      </c>
      <c r="AI39" s="355">
        <f t="shared" si="5"/>
        <v>1</v>
      </c>
      <c r="AJ39" s="383">
        <f t="shared" si="6"/>
        <v>0</v>
      </c>
      <c r="AK39" s="365">
        <f t="shared" si="9"/>
        <v>0</v>
      </c>
      <c r="AL39" s="382">
        <f t="shared" si="7"/>
        <v>200</v>
      </c>
      <c r="AM39" s="384">
        <f t="shared" si="8"/>
        <v>200</v>
      </c>
    </row>
    <row r="40" spans="1:43" s="5" customFormat="1" ht="37.5" customHeight="1">
      <c r="A40" s="5">
        <v>30</v>
      </c>
      <c r="B40" s="307">
        <f t="shared" si="0"/>
        <v>38</v>
      </c>
      <c r="C40" s="81" t="s">
        <v>139</v>
      </c>
      <c r="D40" s="169" t="s">
        <v>170</v>
      </c>
      <c r="E40" s="164" t="s">
        <v>171</v>
      </c>
      <c r="F40" s="308">
        <v>10944</v>
      </c>
      <c r="G40" s="309">
        <v>142.1</v>
      </c>
      <c r="H40" s="309">
        <v>29</v>
      </c>
      <c r="I40" s="310">
        <v>4.74</v>
      </c>
      <c r="J40" s="699"/>
      <c r="K40" s="563">
        <v>229</v>
      </c>
      <c r="L40" s="311">
        <v>42832</v>
      </c>
      <c r="M40" s="312">
        <v>0.33333333333333331</v>
      </c>
      <c r="N40" s="311">
        <v>42832</v>
      </c>
      <c r="O40" s="312">
        <v>0.58333333333333337</v>
      </c>
      <c r="P40" s="140">
        <f t="shared" si="13"/>
        <v>0.25000000000000006</v>
      </c>
      <c r="Q40" s="707" t="s">
        <v>481</v>
      </c>
      <c r="R40" s="430" t="s">
        <v>103</v>
      </c>
      <c r="S40" s="67" t="s">
        <v>81</v>
      </c>
      <c r="T40" s="164" t="s">
        <v>172</v>
      </c>
      <c r="U40" s="139" t="s">
        <v>407</v>
      </c>
      <c r="V40" s="139" t="s">
        <v>173</v>
      </c>
      <c r="W40" s="81" t="s">
        <v>370</v>
      </c>
      <c r="X40" s="481"/>
      <c r="Y40" s="500"/>
      <c r="AA40" s="41">
        <v>29</v>
      </c>
      <c r="AB40" s="43" t="s">
        <v>169</v>
      </c>
      <c r="AC40" s="40">
        <v>400</v>
      </c>
      <c r="AD40" s="43">
        <f t="shared" si="3"/>
        <v>1</v>
      </c>
      <c r="AE40" s="353">
        <f t="shared" si="4"/>
        <v>400</v>
      </c>
      <c r="AF40" s="354">
        <v>0</v>
      </c>
      <c r="AG40" s="365">
        <v>1</v>
      </c>
      <c r="AH40" s="353">
        <f t="shared" si="10"/>
        <v>0</v>
      </c>
      <c r="AI40" s="355">
        <f t="shared" si="5"/>
        <v>1</v>
      </c>
      <c r="AJ40" s="356">
        <f t="shared" si="6"/>
        <v>0</v>
      </c>
      <c r="AK40" s="365">
        <f t="shared" si="9"/>
        <v>400</v>
      </c>
      <c r="AL40" s="353">
        <f t="shared" si="7"/>
        <v>0</v>
      </c>
      <c r="AM40" s="355">
        <f t="shared" si="8"/>
        <v>400</v>
      </c>
    </row>
    <row r="41" spans="1:43" s="5" customFormat="1" ht="37.5" customHeight="1">
      <c r="A41" s="5">
        <v>31</v>
      </c>
      <c r="B41" s="313">
        <f t="shared" si="0"/>
        <v>39</v>
      </c>
      <c r="C41" s="458" t="s">
        <v>175</v>
      </c>
      <c r="D41" s="314" t="s">
        <v>89</v>
      </c>
      <c r="E41" s="315" t="s">
        <v>135</v>
      </c>
      <c r="F41" s="316">
        <v>77441</v>
      </c>
      <c r="G41" s="317">
        <v>261.31</v>
      </c>
      <c r="H41" s="317">
        <v>49.4</v>
      </c>
      <c r="I41" s="318">
        <v>8.1</v>
      </c>
      <c r="J41" s="699"/>
      <c r="K41" s="564">
        <v>1916</v>
      </c>
      <c r="L41" s="319">
        <v>42833</v>
      </c>
      <c r="M41" s="320">
        <v>0.33333333333333331</v>
      </c>
      <c r="N41" s="319">
        <v>42833</v>
      </c>
      <c r="O41" s="320">
        <v>0.70833333333333337</v>
      </c>
      <c r="P41" s="663">
        <f t="shared" si="13"/>
        <v>0.37500000000000006</v>
      </c>
      <c r="Q41" s="707" t="s">
        <v>481</v>
      </c>
      <c r="R41" s="315" t="s">
        <v>137</v>
      </c>
      <c r="S41" s="315" t="s">
        <v>176</v>
      </c>
      <c r="T41" s="315" t="s">
        <v>108</v>
      </c>
      <c r="U41" s="321" t="s">
        <v>109</v>
      </c>
      <c r="V41" s="321" t="s">
        <v>110</v>
      </c>
      <c r="W41" s="459" t="s">
        <v>33</v>
      </c>
      <c r="X41" s="489" t="s">
        <v>403</v>
      </c>
      <c r="Y41" s="503"/>
      <c r="AA41" s="380">
        <v>30</v>
      </c>
      <c r="AB41" s="381" t="s">
        <v>174</v>
      </c>
      <c r="AC41" s="387">
        <v>631</v>
      </c>
      <c r="AD41" s="381">
        <f t="shared" si="3"/>
        <v>1</v>
      </c>
      <c r="AE41" s="382">
        <f t="shared" si="4"/>
        <v>631</v>
      </c>
      <c r="AF41" s="366">
        <v>0</v>
      </c>
      <c r="AG41" s="365">
        <v>0</v>
      </c>
      <c r="AH41" s="353">
        <f t="shared" si="10"/>
        <v>1</v>
      </c>
      <c r="AI41" s="355">
        <f t="shared" si="5"/>
        <v>1</v>
      </c>
      <c r="AJ41" s="383">
        <f t="shared" si="6"/>
        <v>631</v>
      </c>
      <c r="AK41" s="365">
        <f t="shared" si="9"/>
        <v>0</v>
      </c>
      <c r="AL41" s="382">
        <f t="shared" si="7"/>
        <v>0</v>
      </c>
      <c r="AM41" s="384">
        <f t="shared" si="8"/>
        <v>631</v>
      </c>
    </row>
    <row r="42" spans="1:43" s="5" customFormat="1" ht="37.5" customHeight="1" thickBot="1">
      <c r="A42" s="5">
        <v>32</v>
      </c>
      <c r="B42" s="313">
        <f t="shared" si="0"/>
        <v>40</v>
      </c>
      <c r="C42" s="458" t="s">
        <v>178</v>
      </c>
      <c r="D42" s="314" t="s">
        <v>179</v>
      </c>
      <c r="E42" s="315" t="s">
        <v>180</v>
      </c>
      <c r="F42" s="316">
        <v>28890</v>
      </c>
      <c r="G42" s="317">
        <v>198.6</v>
      </c>
      <c r="H42" s="317"/>
      <c r="I42" s="318">
        <v>6</v>
      </c>
      <c r="J42" s="699"/>
      <c r="K42" s="564">
        <v>345</v>
      </c>
      <c r="L42" s="319">
        <v>42833</v>
      </c>
      <c r="M42" s="320">
        <v>0.33333333333333331</v>
      </c>
      <c r="N42" s="319">
        <v>42833</v>
      </c>
      <c r="O42" s="320">
        <v>0.75</v>
      </c>
      <c r="P42" s="663">
        <f t="shared" si="13"/>
        <v>0.41666666666666669</v>
      </c>
      <c r="Q42" s="707" t="s">
        <v>480</v>
      </c>
      <c r="R42" s="190" t="s">
        <v>91</v>
      </c>
      <c r="S42" s="146" t="s">
        <v>140</v>
      </c>
      <c r="T42" s="315" t="s">
        <v>113</v>
      </c>
      <c r="U42" s="321" t="s">
        <v>114</v>
      </c>
      <c r="V42" s="321" t="s">
        <v>130</v>
      </c>
      <c r="W42" s="459" t="s">
        <v>33</v>
      </c>
      <c r="X42" s="489" t="s">
        <v>363</v>
      </c>
      <c r="Y42" s="503"/>
      <c r="AA42" s="388">
        <v>31</v>
      </c>
      <c r="AB42" s="389" t="s">
        <v>177</v>
      </c>
      <c r="AC42" s="390">
        <v>275</v>
      </c>
      <c r="AD42" s="391">
        <f t="shared" si="3"/>
        <v>1</v>
      </c>
      <c r="AE42" s="392">
        <f t="shared" si="4"/>
        <v>275</v>
      </c>
      <c r="AF42" s="393">
        <v>1</v>
      </c>
      <c r="AG42" s="419">
        <v>0</v>
      </c>
      <c r="AH42" s="369">
        <f t="shared" si="10"/>
        <v>0</v>
      </c>
      <c r="AI42" s="370">
        <f t="shared" si="5"/>
        <v>1</v>
      </c>
      <c r="AJ42" s="394">
        <f t="shared" si="6"/>
        <v>0</v>
      </c>
      <c r="AK42" s="419">
        <f t="shared" si="9"/>
        <v>0</v>
      </c>
      <c r="AL42" s="392">
        <f t="shared" si="7"/>
        <v>275</v>
      </c>
      <c r="AM42" s="395">
        <f t="shared" si="8"/>
        <v>275</v>
      </c>
    </row>
    <row r="43" spans="1:43" s="5" customFormat="1" ht="37.5" customHeight="1" thickBot="1">
      <c r="A43" s="5">
        <v>33</v>
      </c>
      <c r="B43" s="313">
        <f t="shared" si="0"/>
        <v>41</v>
      </c>
      <c r="C43" s="458" t="s">
        <v>182</v>
      </c>
      <c r="D43" s="314" t="s">
        <v>183</v>
      </c>
      <c r="E43" s="315" t="s">
        <v>184</v>
      </c>
      <c r="F43" s="316">
        <v>32346</v>
      </c>
      <c r="G43" s="317">
        <v>198</v>
      </c>
      <c r="H43" s="317">
        <v>28</v>
      </c>
      <c r="I43" s="318">
        <v>6.64</v>
      </c>
      <c r="J43" s="693"/>
      <c r="K43" s="564">
        <v>445</v>
      </c>
      <c r="L43" s="322">
        <v>42834</v>
      </c>
      <c r="M43" s="320">
        <v>0.33333333333333331</v>
      </c>
      <c r="N43" s="322">
        <v>42834</v>
      </c>
      <c r="O43" s="320">
        <v>0.79166666666666663</v>
      </c>
      <c r="P43" s="663">
        <f t="shared" si="13"/>
        <v>0.45833333333333331</v>
      </c>
      <c r="Q43" s="703" t="s">
        <v>482</v>
      </c>
      <c r="R43" s="627" t="s">
        <v>185</v>
      </c>
      <c r="S43" s="627" t="s">
        <v>186</v>
      </c>
      <c r="T43" s="315" t="s">
        <v>187</v>
      </c>
      <c r="U43" s="321" t="s">
        <v>188</v>
      </c>
      <c r="V43" s="321" t="s">
        <v>189</v>
      </c>
      <c r="W43" s="459" t="s">
        <v>190</v>
      </c>
      <c r="X43" s="489" t="s">
        <v>363</v>
      </c>
      <c r="Y43" s="503"/>
      <c r="AA43" s="1007" t="s">
        <v>181</v>
      </c>
      <c r="AB43" s="1008"/>
      <c r="AC43" s="1008"/>
      <c r="AD43" s="38">
        <f t="shared" ref="AD43:AL43" si="14">SUM(AD12:AD42)</f>
        <v>226</v>
      </c>
      <c r="AE43" s="373">
        <f t="shared" si="14"/>
        <v>572561</v>
      </c>
      <c r="AF43" s="622">
        <f t="shared" si="14"/>
        <v>77</v>
      </c>
      <c r="AG43" s="420">
        <f t="shared" si="14"/>
        <v>111</v>
      </c>
      <c r="AH43" s="374">
        <f t="shared" si="14"/>
        <v>38</v>
      </c>
      <c r="AI43" s="375">
        <f>SUM(AI12:AI42)</f>
        <v>226</v>
      </c>
      <c r="AJ43" s="376">
        <f>SUM(AJ12:AJ42)</f>
        <v>83858</v>
      </c>
      <c r="AK43" s="420">
        <f t="shared" si="14"/>
        <v>334643</v>
      </c>
      <c r="AL43" s="373">
        <f t="shared" si="14"/>
        <v>154060</v>
      </c>
      <c r="AM43" s="377">
        <f>SUM(AM12:AM42)</f>
        <v>572561</v>
      </c>
    </row>
    <row r="44" spans="1:43" s="5" customFormat="1" ht="37.5" customHeight="1">
      <c r="A44" s="5">
        <v>34</v>
      </c>
      <c r="B44" s="313">
        <f t="shared" si="0"/>
        <v>42</v>
      </c>
      <c r="C44" s="458" t="s">
        <v>160</v>
      </c>
      <c r="D44" s="314" t="s">
        <v>191</v>
      </c>
      <c r="E44" s="315" t="s">
        <v>192</v>
      </c>
      <c r="F44" s="316">
        <v>26594</v>
      </c>
      <c r="G44" s="317">
        <v>183.4</v>
      </c>
      <c r="H44" s="317"/>
      <c r="I44" s="318"/>
      <c r="J44" s="700"/>
      <c r="K44" s="564">
        <v>435</v>
      </c>
      <c r="L44" s="319">
        <v>42834</v>
      </c>
      <c r="M44" s="323">
        <v>0.29166666666666669</v>
      </c>
      <c r="N44" s="319">
        <v>42834</v>
      </c>
      <c r="O44" s="320">
        <v>0.70833333333333337</v>
      </c>
      <c r="P44" s="663">
        <f t="shared" si="13"/>
        <v>0.41666666666666669</v>
      </c>
      <c r="Q44" s="708" t="s">
        <v>482</v>
      </c>
      <c r="R44" s="315" t="s">
        <v>448</v>
      </c>
      <c r="S44" s="315" t="s">
        <v>448</v>
      </c>
      <c r="T44" s="315" t="s">
        <v>108</v>
      </c>
      <c r="U44" s="321" t="s">
        <v>109</v>
      </c>
      <c r="V44" s="321" t="s">
        <v>110</v>
      </c>
      <c r="W44" s="459" t="s">
        <v>162</v>
      </c>
      <c r="X44" s="489" t="s">
        <v>146</v>
      </c>
      <c r="Y44" s="503"/>
      <c r="AK44" s="620" t="s">
        <v>608</v>
      </c>
      <c r="AL44" s="747">
        <v>142062</v>
      </c>
    </row>
    <row r="45" spans="1:43" s="5" customFormat="1" ht="37.5" customHeight="1">
      <c r="B45" s="270">
        <f t="shared" si="0"/>
        <v>43</v>
      </c>
      <c r="C45" s="296" t="s">
        <v>24</v>
      </c>
      <c r="D45" s="169" t="s">
        <v>25</v>
      </c>
      <c r="E45" s="117" t="s">
        <v>26</v>
      </c>
      <c r="F45" s="120">
        <v>72458</v>
      </c>
      <c r="G45" s="133">
        <v>248.52</v>
      </c>
      <c r="H45" s="134">
        <v>53.88</v>
      </c>
      <c r="I45" s="135">
        <v>8.2100000000000009</v>
      </c>
      <c r="J45" s="700"/>
      <c r="K45" s="136">
        <f>VLOOKUP($C$3:$C$236,$AB$12:$AC$42,2,FALSE)</f>
        <v>1610</v>
      </c>
      <c r="L45" s="297">
        <v>42834</v>
      </c>
      <c r="M45" s="160">
        <v>0.33333333333333331</v>
      </c>
      <c r="N45" s="297">
        <v>42834</v>
      </c>
      <c r="O45" s="160">
        <v>0.70833333333333337</v>
      </c>
      <c r="P45" s="162">
        <f t="shared" si="13"/>
        <v>0.37500000000000006</v>
      </c>
      <c r="Q45" s="708" t="s">
        <v>478</v>
      </c>
      <c r="R45" s="298" t="s">
        <v>137</v>
      </c>
      <c r="S45" s="298" t="s">
        <v>28</v>
      </c>
      <c r="T45" s="117" t="s">
        <v>38</v>
      </c>
      <c r="U45" s="129" t="s">
        <v>121</v>
      </c>
      <c r="V45" s="142" t="s">
        <v>40</v>
      </c>
      <c r="W45" s="130" t="s">
        <v>131</v>
      </c>
      <c r="X45" s="485"/>
      <c r="Y45" s="501" t="s">
        <v>412</v>
      </c>
      <c r="AG45" s="5">
        <v>108</v>
      </c>
      <c r="AH45" s="423">
        <f>+AG45-AF43</f>
        <v>31</v>
      </c>
    </row>
    <row r="46" spans="1:43" s="5" customFormat="1" ht="37.5" customHeight="1">
      <c r="B46" s="270">
        <f t="shared" si="0"/>
        <v>44</v>
      </c>
      <c r="C46" s="130" t="s">
        <v>88</v>
      </c>
      <c r="D46" s="156" t="s">
        <v>89</v>
      </c>
      <c r="E46" s="117" t="s">
        <v>90</v>
      </c>
      <c r="F46" s="120">
        <v>115875</v>
      </c>
      <c r="G46" s="121">
        <v>290</v>
      </c>
      <c r="H46" s="158">
        <v>54</v>
      </c>
      <c r="I46" s="159">
        <v>8.5</v>
      </c>
      <c r="J46" s="693"/>
      <c r="K46" s="136">
        <f>VLOOKUP($C$3:$C$236,$AB$12:$AC$42,2,FALSE)</f>
        <v>2836</v>
      </c>
      <c r="L46" s="170">
        <v>42835</v>
      </c>
      <c r="M46" s="171">
        <v>0.33333333333333331</v>
      </c>
      <c r="N46" s="170">
        <v>42835</v>
      </c>
      <c r="O46" s="171">
        <v>0.79166666666666663</v>
      </c>
      <c r="P46" s="162">
        <f t="shared" si="13"/>
        <v>0.45833333333333331</v>
      </c>
      <c r="Q46" s="703" t="s">
        <v>482</v>
      </c>
      <c r="R46" s="141" t="s">
        <v>91</v>
      </c>
      <c r="S46" s="117" t="s">
        <v>193</v>
      </c>
      <c r="T46" s="117" t="s">
        <v>108</v>
      </c>
      <c r="U46" s="129" t="s">
        <v>109</v>
      </c>
      <c r="V46" s="129" t="s">
        <v>110</v>
      </c>
      <c r="W46" s="130" t="s">
        <v>33</v>
      </c>
      <c r="X46" s="485" t="s">
        <v>403</v>
      </c>
      <c r="Y46" s="501" t="s">
        <v>412</v>
      </c>
    </row>
    <row r="47" spans="1:43" s="5" customFormat="1" ht="37.5" customHeight="1">
      <c r="A47" s="5">
        <v>35</v>
      </c>
      <c r="B47" s="307">
        <f t="shared" si="0"/>
        <v>45</v>
      </c>
      <c r="C47" s="81" t="s">
        <v>139</v>
      </c>
      <c r="D47" s="169" t="s">
        <v>170</v>
      </c>
      <c r="E47" s="164" t="s">
        <v>171</v>
      </c>
      <c r="F47" s="308">
        <v>10944</v>
      </c>
      <c r="G47" s="324">
        <v>142.1</v>
      </c>
      <c r="H47" s="309">
        <v>29</v>
      </c>
      <c r="I47" s="310">
        <v>4.74</v>
      </c>
      <c r="J47" s="691"/>
      <c r="K47" s="563">
        <v>210</v>
      </c>
      <c r="L47" s="311">
        <v>42836</v>
      </c>
      <c r="M47" s="312">
        <v>0.52083333333333337</v>
      </c>
      <c r="N47" s="311">
        <v>42836</v>
      </c>
      <c r="O47" s="312">
        <v>0.79166666666666663</v>
      </c>
      <c r="P47" s="140">
        <f t="shared" si="13"/>
        <v>0.27083333333333326</v>
      </c>
      <c r="Q47" s="701" t="s">
        <v>482</v>
      </c>
      <c r="R47" s="132" t="s">
        <v>449</v>
      </c>
      <c r="S47" s="164" t="s">
        <v>450</v>
      </c>
      <c r="T47" s="164" t="s">
        <v>172</v>
      </c>
      <c r="U47" s="139" t="s">
        <v>407</v>
      </c>
      <c r="V47" s="139" t="s">
        <v>173</v>
      </c>
      <c r="W47" s="81" t="s">
        <v>370</v>
      </c>
      <c r="X47" s="481"/>
      <c r="Y47" s="500"/>
      <c r="AA47" s="34" t="s">
        <v>194</v>
      </c>
      <c r="AB47" s="34" t="s">
        <v>195</v>
      </c>
      <c r="AH47" s="423">
        <f>+AH43-AH45</f>
        <v>7</v>
      </c>
    </row>
    <row r="48" spans="1:43" s="5" customFormat="1" ht="37.5" customHeight="1">
      <c r="B48" s="270">
        <f t="shared" si="0"/>
        <v>46</v>
      </c>
      <c r="C48" s="118" t="s">
        <v>35</v>
      </c>
      <c r="D48" s="424" t="s">
        <v>36</v>
      </c>
      <c r="E48" s="141" t="s">
        <v>37</v>
      </c>
      <c r="F48" s="120">
        <v>168666</v>
      </c>
      <c r="G48" s="121">
        <v>348</v>
      </c>
      <c r="H48" s="122">
        <v>58</v>
      </c>
      <c r="I48" s="123">
        <v>8.5</v>
      </c>
      <c r="J48" s="693"/>
      <c r="K48" s="425">
        <f>VLOOKUP($C$3:$C$236,$AB$12:$AC$42,2,FALSE)</f>
        <v>4573</v>
      </c>
      <c r="L48" s="124">
        <v>42839</v>
      </c>
      <c r="M48" s="125">
        <v>0.29166666666666669</v>
      </c>
      <c r="N48" s="124">
        <v>42839</v>
      </c>
      <c r="O48" s="125">
        <v>0.70833333333333337</v>
      </c>
      <c r="P48" s="162">
        <f t="shared" si="13"/>
        <v>0.41666666666666669</v>
      </c>
      <c r="Q48" s="703" t="s">
        <v>482</v>
      </c>
      <c r="R48" s="128" t="s">
        <v>137</v>
      </c>
      <c r="S48" s="128" t="s">
        <v>400</v>
      </c>
      <c r="T48" s="117" t="s">
        <v>38</v>
      </c>
      <c r="U48" s="129" t="s">
        <v>121</v>
      </c>
      <c r="V48" s="129" t="s">
        <v>40</v>
      </c>
      <c r="W48" s="130" t="s">
        <v>33</v>
      </c>
      <c r="X48" s="490" t="s">
        <v>60</v>
      </c>
      <c r="Y48" s="501" t="s">
        <v>412</v>
      </c>
      <c r="AA48" s="35">
        <v>42736</v>
      </c>
      <c r="AB48" s="34">
        <f t="shared" ref="AB48:AB59" si="15">SUMPRODUCT((TEXT($L$3:$L$228,"yymm")=TEXT(AA48,"yymm"))*1)</f>
        <v>9</v>
      </c>
    </row>
    <row r="49" spans="1:28" s="5" customFormat="1" ht="37.5" customHeight="1">
      <c r="B49" s="270">
        <f t="shared" si="0"/>
        <v>47</v>
      </c>
      <c r="C49" s="118" t="s">
        <v>196</v>
      </c>
      <c r="D49" s="424" t="s">
        <v>36</v>
      </c>
      <c r="E49" s="141" t="s">
        <v>37</v>
      </c>
      <c r="F49" s="120">
        <v>138279</v>
      </c>
      <c r="G49" s="121">
        <v>311.12</v>
      </c>
      <c r="H49" s="122">
        <v>63.45</v>
      </c>
      <c r="I49" s="123">
        <v>8.6</v>
      </c>
      <c r="J49" s="691"/>
      <c r="K49" s="425">
        <f>VLOOKUP($C$3:$C$236,$AB$12:$AC$42,2,FALSE)</f>
        <v>3387</v>
      </c>
      <c r="L49" s="124">
        <v>42841</v>
      </c>
      <c r="M49" s="138">
        <v>0.375</v>
      </c>
      <c r="N49" s="124">
        <v>42841</v>
      </c>
      <c r="O49" s="138">
        <v>0.75</v>
      </c>
      <c r="P49" s="162">
        <f t="shared" si="13"/>
        <v>0.375</v>
      </c>
      <c r="Q49" s="701" t="s">
        <v>483</v>
      </c>
      <c r="R49" s="128" t="s">
        <v>197</v>
      </c>
      <c r="S49" s="128" t="s">
        <v>198</v>
      </c>
      <c r="T49" s="117" t="s">
        <v>38</v>
      </c>
      <c r="U49" s="129" t="s">
        <v>121</v>
      </c>
      <c r="V49" s="129" t="s">
        <v>40</v>
      </c>
      <c r="W49" s="130" t="s">
        <v>33</v>
      </c>
      <c r="X49" s="490" t="s">
        <v>393</v>
      </c>
      <c r="Y49" s="501" t="s">
        <v>412</v>
      </c>
      <c r="AA49" s="35">
        <v>42767</v>
      </c>
      <c r="AB49" s="34">
        <f t="shared" si="15"/>
        <v>11</v>
      </c>
    </row>
    <row r="50" spans="1:28" s="5" customFormat="1" ht="37.5" customHeight="1">
      <c r="B50" s="270">
        <f t="shared" si="0"/>
        <v>48</v>
      </c>
      <c r="C50" s="118" t="s">
        <v>127</v>
      </c>
      <c r="D50" s="424" t="s">
        <v>128</v>
      </c>
      <c r="E50" s="141" t="s">
        <v>129</v>
      </c>
      <c r="F50" s="120">
        <v>102587</v>
      </c>
      <c r="G50" s="134">
        <v>272.2</v>
      </c>
      <c r="H50" s="134">
        <v>61.2</v>
      </c>
      <c r="I50" s="135">
        <v>8.1999999999999993</v>
      </c>
      <c r="J50" s="691"/>
      <c r="K50" s="136">
        <f>VLOOKUP($C$3:$C$236,$AB$12:$AC$42,2,FALSE)</f>
        <v>3189</v>
      </c>
      <c r="L50" s="124">
        <v>42841</v>
      </c>
      <c r="M50" s="138"/>
      <c r="N50" s="124">
        <v>42841</v>
      </c>
      <c r="O50" s="138"/>
      <c r="P50" s="140">
        <f t="shared" si="13"/>
        <v>0</v>
      </c>
      <c r="Q50" s="701"/>
      <c r="R50" s="299"/>
      <c r="S50" s="299"/>
      <c r="T50" s="161" t="s">
        <v>113</v>
      </c>
      <c r="U50" s="129" t="s">
        <v>114</v>
      </c>
      <c r="V50" s="142" t="s">
        <v>130</v>
      </c>
      <c r="W50" s="130" t="s">
        <v>131</v>
      </c>
      <c r="X50" s="485"/>
      <c r="Y50" s="501" t="s">
        <v>412</v>
      </c>
      <c r="AA50" s="35">
        <v>42795</v>
      </c>
      <c r="AB50" s="34">
        <f t="shared" si="15"/>
        <v>13</v>
      </c>
    </row>
    <row r="51" spans="1:28" s="5" customFormat="1" ht="37.5" customHeight="1">
      <c r="B51" s="270">
        <f t="shared" si="0"/>
        <v>49</v>
      </c>
      <c r="C51" s="118" t="s">
        <v>199</v>
      </c>
      <c r="D51" s="424" t="s">
        <v>200</v>
      </c>
      <c r="E51" s="141"/>
      <c r="F51" s="120">
        <v>24427</v>
      </c>
      <c r="G51" s="121">
        <v>180</v>
      </c>
      <c r="H51" s="122">
        <v>25</v>
      </c>
      <c r="I51" s="123">
        <v>7</v>
      </c>
      <c r="J51" s="691"/>
      <c r="K51" s="425">
        <f>VLOOKUP($C$3:$C$236,$AB$12:$AC$42,2,FALSE)</f>
        <v>400</v>
      </c>
      <c r="L51" s="124">
        <v>42843</v>
      </c>
      <c r="M51" s="138">
        <v>0.33333333333333331</v>
      </c>
      <c r="N51" s="124">
        <v>42843</v>
      </c>
      <c r="O51" s="138">
        <v>0.83333333333333337</v>
      </c>
      <c r="P51" s="162">
        <f t="shared" si="13"/>
        <v>0.5</v>
      </c>
      <c r="Q51" s="701" t="s">
        <v>484</v>
      </c>
      <c r="R51" s="141"/>
      <c r="S51" s="128"/>
      <c r="T51" s="117" t="s">
        <v>296</v>
      </c>
      <c r="U51" s="129" t="s">
        <v>297</v>
      </c>
      <c r="V51" s="129"/>
      <c r="W51" s="130" t="s">
        <v>33</v>
      </c>
      <c r="X51" s="485" t="s">
        <v>403</v>
      </c>
      <c r="Y51" s="595" t="s">
        <v>418</v>
      </c>
      <c r="AA51" s="35">
        <v>42826</v>
      </c>
      <c r="AB51" s="34">
        <f t="shared" si="15"/>
        <v>30</v>
      </c>
    </row>
    <row r="52" spans="1:28" s="5" customFormat="1" ht="37.5" customHeight="1">
      <c r="B52" s="270">
        <f t="shared" si="0"/>
        <v>50</v>
      </c>
      <c r="C52" s="193" t="s">
        <v>201</v>
      </c>
      <c r="D52" s="156" t="s">
        <v>89</v>
      </c>
      <c r="E52" s="117" t="s">
        <v>90</v>
      </c>
      <c r="F52" s="120">
        <v>115875</v>
      </c>
      <c r="G52" s="158">
        <v>290</v>
      </c>
      <c r="H52" s="158">
        <v>54</v>
      </c>
      <c r="I52" s="159">
        <v>8.5</v>
      </c>
      <c r="J52" s="692"/>
      <c r="K52" s="136">
        <f>VLOOKUP($C$3:$C$236,$AB$12:$AC$42,2,FALSE)</f>
        <v>2836</v>
      </c>
      <c r="L52" s="443">
        <v>42844</v>
      </c>
      <c r="M52" s="138">
        <v>0.33333333333333331</v>
      </c>
      <c r="N52" s="443">
        <v>42844</v>
      </c>
      <c r="O52" s="138">
        <v>0.79166666666666663</v>
      </c>
      <c r="P52" s="162">
        <f t="shared" si="13"/>
        <v>0.45833333333333331</v>
      </c>
      <c r="Q52" s="707" t="s">
        <v>476</v>
      </c>
      <c r="R52" s="128"/>
      <c r="S52" s="128"/>
      <c r="T52" s="117" t="s">
        <v>108</v>
      </c>
      <c r="U52" s="129" t="s">
        <v>109</v>
      </c>
      <c r="V52" s="129" t="s">
        <v>110</v>
      </c>
      <c r="W52" s="130" t="s">
        <v>33</v>
      </c>
      <c r="X52" s="485" t="s">
        <v>403</v>
      </c>
      <c r="Y52" s="501" t="s">
        <v>412</v>
      </c>
      <c r="AA52" s="35">
        <v>42856</v>
      </c>
      <c r="AB52" s="34">
        <f t="shared" si="15"/>
        <v>27</v>
      </c>
    </row>
    <row r="53" spans="1:28" s="5" customFormat="1" ht="37.5" customHeight="1">
      <c r="A53" s="5">
        <v>36</v>
      </c>
      <c r="B53" s="307">
        <f t="shared" si="0"/>
        <v>51</v>
      </c>
      <c r="C53" s="81" t="s">
        <v>120</v>
      </c>
      <c r="D53" s="169" t="s">
        <v>89</v>
      </c>
      <c r="E53" s="164" t="s">
        <v>90</v>
      </c>
      <c r="F53" s="308">
        <v>115875</v>
      </c>
      <c r="G53" s="309">
        <v>290</v>
      </c>
      <c r="H53" s="309">
        <v>54</v>
      </c>
      <c r="I53" s="310">
        <v>8.5</v>
      </c>
      <c r="J53" s="693"/>
      <c r="K53" s="563">
        <v>2767</v>
      </c>
      <c r="L53" s="311">
        <v>42847</v>
      </c>
      <c r="M53" s="312">
        <v>0.58333333333333337</v>
      </c>
      <c r="N53" s="311">
        <v>42847</v>
      </c>
      <c r="O53" s="312">
        <v>0.83333333333333337</v>
      </c>
      <c r="P53" s="140">
        <f t="shared" si="13"/>
        <v>0.25</v>
      </c>
      <c r="Q53" s="703" t="s">
        <v>482</v>
      </c>
      <c r="R53" s="164" t="s">
        <v>202</v>
      </c>
      <c r="S53" s="164" t="s">
        <v>203</v>
      </c>
      <c r="T53" s="164" t="s">
        <v>108</v>
      </c>
      <c r="U53" s="139" t="s">
        <v>109</v>
      </c>
      <c r="V53" s="139" t="s">
        <v>110</v>
      </c>
      <c r="W53" s="81" t="s">
        <v>33</v>
      </c>
      <c r="X53" s="481" t="s">
        <v>403</v>
      </c>
      <c r="Y53" s="500"/>
      <c r="AA53" s="35">
        <v>42887</v>
      </c>
      <c r="AB53" s="34">
        <f t="shared" si="15"/>
        <v>25</v>
      </c>
    </row>
    <row r="54" spans="1:28" s="5" customFormat="1" ht="37.5" customHeight="1">
      <c r="A54" s="5">
        <v>37</v>
      </c>
      <c r="B54" s="307">
        <f t="shared" si="0"/>
        <v>52</v>
      </c>
      <c r="C54" s="81" t="s">
        <v>139</v>
      </c>
      <c r="D54" s="169" t="s">
        <v>170</v>
      </c>
      <c r="E54" s="164" t="s">
        <v>171</v>
      </c>
      <c r="F54" s="308">
        <v>10944</v>
      </c>
      <c r="G54" s="309">
        <v>142.1</v>
      </c>
      <c r="H54" s="309">
        <v>29</v>
      </c>
      <c r="I54" s="310">
        <v>4.74</v>
      </c>
      <c r="J54" s="691"/>
      <c r="K54" s="563">
        <v>214</v>
      </c>
      <c r="L54" s="311">
        <v>42848</v>
      </c>
      <c r="M54" s="312">
        <v>0.33333333333333331</v>
      </c>
      <c r="N54" s="311">
        <v>42848</v>
      </c>
      <c r="O54" s="312">
        <v>0.58333333333333337</v>
      </c>
      <c r="P54" s="140">
        <f t="shared" si="13"/>
        <v>0.25000000000000006</v>
      </c>
      <c r="Q54" s="701" t="s">
        <v>482</v>
      </c>
      <c r="R54" s="164" t="s">
        <v>450</v>
      </c>
      <c r="S54" s="164" t="s">
        <v>449</v>
      </c>
      <c r="T54" s="164" t="s">
        <v>172</v>
      </c>
      <c r="U54" s="139" t="s">
        <v>407</v>
      </c>
      <c r="V54" s="139" t="s">
        <v>173</v>
      </c>
      <c r="W54" s="81" t="s">
        <v>370</v>
      </c>
      <c r="X54" s="481"/>
      <c r="Y54" s="500"/>
      <c r="AA54" s="35">
        <v>42917</v>
      </c>
      <c r="AB54" s="34">
        <f t="shared" si="15"/>
        <v>26</v>
      </c>
    </row>
    <row r="55" spans="1:28" s="5" customFormat="1" ht="37.5" customHeight="1">
      <c r="B55" s="270">
        <f t="shared" si="0"/>
        <v>53</v>
      </c>
      <c r="C55" s="130" t="s">
        <v>118</v>
      </c>
      <c r="D55" s="558" t="s">
        <v>102</v>
      </c>
      <c r="E55" s="177" t="s">
        <v>63</v>
      </c>
      <c r="F55" s="157">
        <v>65591</v>
      </c>
      <c r="G55" s="158">
        <v>274.89999999999998</v>
      </c>
      <c r="H55" s="158">
        <v>47</v>
      </c>
      <c r="I55" s="159">
        <v>6.8</v>
      </c>
      <c r="J55" s="693"/>
      <c r="K55" s="136">
        <f>VLOOKUP($C$3:$C$236,$AB$12:$AC$42,2,FALSE)</f>
        <v>1968</v>
      </c>
      <c r="L55" s="170">
        <v>42848</v>
      </c>
      <c r="M55" s="171">
        <v>0.29166666666666669</v>
      </c>
      <c r="N55" s="170">
        <v>42848</v>
      </c>
      <c r="O55" s="171">
        <v>0.625</v>
      </c>
      <c r="P55" s="562">
        <f t="shared" si="13"/>
        <v>0.33333333333333331</v>
      </c>
      <c r="Q55" s="703" t="s">
        <v>482</v>
      </c>
      <c r="R55" s="643" t="s">
        <v>204</v>
      </c>
      <c r="S55" s="643" t="s">
        <v>119</v>
      </c>
      <c r="T55" s="117" t="s">
        <v>104</v>
      </c>
      <c r="U55" s="129" t="s">
        <v>105</v>
      </c>
      <c r="V55" s="77" t="s">
        <v>106</v>
      </c>
      <c r="W55" s="130" t="s">
        <v>131</v>
      </c>
      <c r="X55" s="485"/>
      <c r="Y55" s="501" t="s">
        <v>412</v>
      </c>
      <c r="AA55" s="35">
        <v>42948</v>
      </c>
      <c r="AB55" s="34">
        <f t="shared" si="15"/>
        <v>25</v>
      </c>
    </row>
    <row r="56" spans="1:28" s="5" customFormat="1" ht="37.5" customHeight="1">
      <c r="A56" s="5">
        <v>38</v>
      </c>
      <c r="B56" s="307">
        <f t="shared" si="0"/>
        <v>54</v>
      </c>
      <c r="C56" s="81" t="s">
        <v>147</v>
      </c>
      <c r="D56" s="169" t="s">
        <v>205</v>
      </c>
      <c r="E56" s="164" t="s">
        <v>466</v>
      </c>
      <c r="F56" s="308">
        <v>50142</v>
      </c>
      <c r="G56" s="309">
        <v>241</v>
      </c>
      <c r="H56" s="309">
        <v>30</v>
      </c>
      <c r="I56" s="310">
        <v>7.8</v>
      </c>
      <c r="J56" s="691"/>
      <c r="K56" s="563">
        <v>407</v>
      </c>
      <c r="L56" s="311">
        <v>42849</v>
      </c>
      <c r="M56" s="312">
        <v>0.54166666666666663</v>
      </c>
      <c r="N56" s="311">
        <v>42849</v>
      </c>
      <c r="O56" s="312">
        <v>0.91666666666666663</v>
      </c>
      <c r="P56" s="140">
        <f t="shared" si="13"/>
        <v>0.375</v>
      </c>
      <c r="Q56" s="701" t="s">
        <v>479</v>
      </c>
      <c r="R56" s="164" t="s">
        <v>451</v>
      </c>
      <c r="S56" s="95" t="s">
        <v>358</v>
      </c>
      <c r="T56" s="164" t="s">
        <v>206</v>
      </c>
      <c r="U56" s="139" t="s">
        <v>207</v>
      </c>
      <c r="V56" s="139" t="s">
        <v>208</v>
      </c>
      <c r="W56" s="81" t="s">
        <v>32</v>
      </c>
      <c r="X56" s="481"/>
      <c r="Y56" s="500"/>
      <c r="AA56" s="35">
        <v>42979</v>
      </c>
      <c r="AB56" s="34">
        <f t="shared" si="15"/>
        <v>28</v>
      </c>
    </row>
    <row r="57" spans="1:28" s="5" customFormat="1" ht="37.5" customHeight="1">
      <c r="B57" s="270">
        <f t="shared" si="0"/>
        <v>55</v>
      </c>
      <c r="C57" s="118" t="s">
        <v>35</v>
      </c>
      <c r="D57" s="424" t="s">
        <v>36</v>
      </c>
      <c r="E57" s="141" t="s">
        <v>37</v>
      </c>
      <c r="F57" s="120">
        <v>168666</v>
      </c>
      <c r="G57" s="121">
        <v>348</v>
      </c>
      <c r="H57" s="122">
        <v>58</v>
      </c>
      <c r="I57" s="123">
        <v>8.5</v>
      </c>
      <c r="J57" s="693"/>
      <c r="K57" s="425">
        <f>VLOOKUP($C$3:$C$236,$AB$12:$AC$42,2,FALSE)</f>
        <v>4573</v>
      </c>
      <c r="L57" s="170">
        <v>42849</v>
      </c>
      <c r="M57" s="171">
        <v>0.29166666666666669</v>
      </c>
      <c r="N57" s="170">
        <v>42849</v>
      </c>
      <c r="O57" s="171">
        <v>0.69791666666666663</v>
      </c>
      <c r="P57" s="162">
        <f t="shared" si="13"/>
        <v>0.40624999999999994</v>
      </c>
      <c r="Q57" s="703" t="s">
        <v>482</v>
      </c>
      <c r="R57" s="128" t="s">
        <v>136</v>
      </c>
      <c r="S57" s="298" t="s">
        <v>137</v>
      </c>
      <c r="T57" s="117" t="s">
        <v>38</v>
      </c>
      <c r="U57" s="129" t="s">
        <v>121</v>
      </c>
      <c r="V57" s="129" t="s">
        <v>40</v>
      </c>
      <c r="W57" s="130" t="s">
        <v>33</v>
      </c>
      <c r="X57" s="491" t="s">
        <v>388</v>
      </c>
      <c r="Y57" s="501" t="s">
        <v>412</v>
      </c>
      <c r="AA57" s="35">
        <v>43009</v>
      </c>
      <c r="AB57" s="34">
        <f t="shared" si="15"/>
        <v>16</v>
      </c>
    </row>
    <row r="58" spans="1:28" s="5" customFormat="1" ht="37.5" customHeight="1">
      <c r="A58" s="5">
        <v>39</v>
      </c>
      <c r="B58" s="307">
        <f t="shared" si="0"/>
        <v>56</v>
      </c>
      <c r="C58" s="81" t="s">
        <v>125</v>
      </c>
      <c r="D58" s="169" t="s">
        <v>209</v>
      </c>
      <c r="E58" s="164" t="s">
        <v>210</v>
      </c>
      <c r="F58" s="308">
        <v>90963</v>
      </c>
      <c r="G58" s="309">
        <v>294</v>
      </c>
      <c r="H58" s="309">
        <v>54.77</v>
      </c>
      <c r="I58" s="310">
        <v>8.2799999999999994</v>
      </c>
      <c r="J58" s="691"/>
      <c r="K58" s="563">
        <v>2163</v>
      </c>
      <c r="L58" s="311">
        <v>42850</v>
      </c>
      <c r="M58" s="312">
        <v>0.60416666666666663</v>
      </c>
      <c r="N58" s="311">
        <v>42850</v>
      </c>
      <c r="O58" s="312">
        <v>0.875</v>
      </c>
      <c r="P58" s="140">
        <f t="shared" si="13"/>
        <v>0.27083333333333337</v>
      </c>
      <c r="Q58" s="701" t="s">
        <v>484</v>
      </c>
      <c r="R58" s="164" t="s">
        <v>145</v>
      </c>
      <c r="S58" s="164" t="s">
        <v>203</v>
      </c>
      <c r="T58" s="164" t="s">
        <v>38</v>
      </c>
      <c r="U58" s="139" t="s">
        <v>211</v>
      </c>
      <c r="V58" s="139" t="s">
        <v>40</v>
      </c>
      <c r="W58" s="109" t="s">
        <v>367</v>
      </c>
      <c r="X58" s="481"/>
      <c r="Y58" s="500"/>
      <c r="AA58" s="35">
        <v>43040</v>
      </c>
      <c r="AB58" s="34">
        <f t="shared" si="15"/>
        <v>8</v>
      </c>
    </row>
    <row r="59" spans="1:28" s="5" customFormat="1" ht="37.5" customHeight="1" thickBot="1">
      <c r="B59" s="270">
        <f t="shared" si="0"/>
        <v>57</v>
      </c>
      <c r="C59" s="130" t="s">
        <v>117</v>
      </c>
      <c r="D59" s="156" t="s">
        <v>212</v>
      </c>
      <c r="E59" s="141" t="s">
        <v>37</v>
      </c>
      <c r="F59" s="157">
        <v>138279</v>
      </c>
      <c r="G59" s="158">
        <v>311.12</v>
      </c>
      <c r="H59" s="158">
        <v>63.45</v>
      </c>
      <c r="I59" s="159">
        <v>8.6</v>
      </c>
      <c r="J59" s="696"/>
      <c r="K59" s="136">
        <f>VLOOKUP($C$3:$C$236,$AB$12:$AC$42,2,FALSE)</f>
        <v>3387</v>
      </c>
      <c r="L59" s="170">
        <v>42850</v>
      </c>
      <c r="M59" s="171">
        <v>0.375</v>
      </c>
      <c r="N59" s="170">
        <v>42850</v>
      </c>
      <c r="O59" s="171">
        <v>0.75</v>
      </c>
      <c r="P59" s="162">
        <f t="shared" si="13"/>
        <v>0.375</v>
      </c>
      <c r="Q59" s="709" t="s">
        <v>482</v>
      </c>
      <c r="R59" s="117" t="s">
        <v>197</v>
      </c>
      <c r="S59" s="117" t="s">
        <v>103</v>
      </c>
      <c r="T59" s="117" t="s">
        <v>38</v>
      </c>
      <c r="U59" s="129" t="s">
        <v>211</v>
      </c>
      <c r="V59" s="129" t="s">
        <v>40</v>
      </c>
      <c r="W59" s="130" t="s">
        <v>33</v>
      </c>
      <c r="X59" s="492" t="s">
        <v>394</v>
      </c>
      <c r="Y59" s="501" t="s">
        <v>412</v>
      </c>
      <c r="AA59" s="35">
        <v>43070</v>
      </c>
      <c r="AB59" s="34">
        <f t="shared" si="15"/>
        <v>8</v>
      </c>
    </row>
    <row r="60" spans="1:28" s="5" customFormat="1" ht="37.5" customHeight="1">
      <c r="A60" s="5">
        <v>40</v>
      </c>
      <c r="B60" s="307">
        <f t="shared" si="0"/>
        <v>58</v>
      </c>
      <c r="C60" s="81" t="s">
        <v>139</v>
      </c>
      <c r="D60" s="169" t="s">
        <v>170</v>
      </c>
      <c r="E60" s="164" t="s">
        <v>171</v>
      </c>
      <c r="F60" s="308">
        <v>10944</v>
      </c>
      <c r="G60" s="309">
        <v>142.1</v>
      </c>
      <c r="H60" s="309">
        <v>29</v>
      </c>
      <c r="I60" s="310">
        <v>4.74</v>
      </c>
      <c r="J60" s="700"/>
      <c r="K60" s="563">
        <v>213</v>
      </c>
      <c r="L60" s="311">
        <v>42852</v>
      </c>
      <c r="M60" s="325">
        <v>0.52083333333333337</v>
      </c>
      <c r="N60" s="311">
        <v>42852</v>
      </c>
      <c r="O60" s="326">
        <v>0.79166666666666663</v>
      </c>
      <c r="P60" s="140">
        <f t="shared" si="13"/>
        <v>0.27083333333333326</v>
      </c>
      <c r="Q60" s="708" t="s">
        <v>482</v>
      </c>
      <c r="R60" s="327" t="s">
        <v>449</v>
      </c>
      <c r="S60" s="327" t="s">
        <v>450</v>
      </c>
      <c r="T60" s="164" t="s">
        <v>172</v>
      </c>
      <c r="U60" s="139" t="s">
        <v>407</v>
      </c>
      <c r="V60" s="139" t="s">
        <v>173</v>
      </c>
      <c r="W60" s="81" t="s">
        <v>370</v>
      </c>
      <c r="X60" s="493"/>
      <c r="Y60" s="505"/>
      <c r="AA60" s="34" t="s">
        <v>213</v>
      </c>
      <c r="AB60" s="34">
        <f>SUM(AB48:AB59)</f>
        <v>226</v>
      </c>
    </row>
    <row r="61" spans="1:28" s="5" customFormat="1" ht="37.5" customHeight="1">
      <c r="B61" s="270">
        <f t="shared" si="0"/>
        <v>59</v>
      </c>
      <c r="C61" s="130" t="s">
        <v>165</v>
      </c>
      <c r="D61" s="156" t="s">
        <v>128</v>
      </c>
      <c r="E61" s="117" t="s">
        <v>129</v>
      </c>
      <c r="F61" s="120">
        <v>114147</v>
      </c>
      <c r="G61" s="134">
        <v>290.2</v>
      </c>
      <c r="H61" s="134">
        <v>61.2</v>
      </c>
      <c r="I61" s="135">
        <v>8.3000000000000007</v>
      </c>
      <c r="J61" s="691"/>
      <c r="K61" s="136">
        <f>VLOOKUP($C$3:$C$236,$AB$12:$AC$42,2,FALSE)</f>
        <v>3698</v>
      </c>
      <c r="L61" s="170">
        <v>42852</v>
      </c>
      <c r="M61" s="171">
        <v>0.33333333333333331</v>
      </c>
      <c r="N61" s="170">
        <v>42852</v>
      </c>
      <c r="O61" s="171">
        <v>0.79166666666666663</v>
      </c>
      <c r="P61" s="162">
        <f t="shared" si="13"/>
        <v>0.45833333333333331</v>
      </c>
      <c r="Q61" s="701" t="s">
        <v>482</v>
      </c>
      <c r="R61" s="117" t="s">
        <v>152</v>
      </c>
      <c r="S61" s="117" t="s">
        <v>107</v>
      </c>
      <c r="T61" s="117" t="s">
        <v>113</v>
      </c>
      <c r="U61" s="129" t="s">
        <v>114</v>
      </c>
      <c r="V61" s="142" t="s">
        <v>130</v>
      </c>
      <c r="W61" s="130" t="s">
        <v>131</v>
      </c>
      <c r="X61" s="485"/>
      <c r="Y61" s="501" t="s">
        <v>412</v>
      </c>
    </row>
    <row r="62" spans="1:28" s="5" customFormat="1" ht="37.5" customHeight="1">
      <c r="B62" s="270">
        <f t="shared" si="0"/>
        <v>60</v>
      </c>
      <c r="C62" s="193" t="s">
        <v>149</v>
      </c>
      <c r="D62" s="644" t="s">
        <v>215</v>
      </c>
      <c r="E62" s="642" t="s">
        <v>156</v>
      </c>
      <c r="F62" s="120">
        <v>28258</v>
      </c>
      <c r="G62" s="121">
        <v>186</v>
      </c>
      <c r="H62" s="121">
        <v>39.28</v>
      </c>
      <c r="I62" s="194">
        <v>6.12</v>
      </c>
      <c r="J62" s="693"/>
      <c r="K62" s="168">
        <f>VLOOKUP($C$3:$C$236,$AB$12:$AC$42,2,FALSE)</f>
        <v>400</v>
      </c>
      <c r="L62" s="137">
        <v>42853</v>
      </c>
      <c r="M62" s="195">
        <v>0.33333333333333331</v>
      </c>
      <c r="N62" s="137">
        <v>42853</v>
      </c>
      <c r="O62" s="196">
        <v>0.66666666666666663</v>
      </c>
      <c r="P62" s="562">
        <f t="shared" si="13"/>
        <v>0.33333333333333331</v>
      </c>
      <c r="Q62" s="703" t="s">
        <v>482</v>
      </c>
      <c r="R62" s="141" t="s">
        <v>107</v>
      </c>
      <c r="S62" s="141" t="s">
        <v>216</v>
      </c>
      <c r="T62" s="161" t="s">
        <v>217</v>
      </c>
      <c r="U62" s="129" t="s">
        <v>218</v>
      </c>
      <c r="V62" s="77" t="s">
        <v>219</v>
      </c>
      <c r="W62" s="130" t="s">
        <v>158</v>
      </c>
      <c r="X62" s="485"/>
      <c r="Y62" s="501" t="s">
        <v>412</v>
      </c>
      <c r="AA62" s="34" t="s">
        <v>214</v>
      </c>
      <c r="AB62" s="34" t="s">
        <v>195</v>
      </c>
    </row>
    <row r="63" spans="1:28" s="5" customFormat="1" ht="37.5" customHeight="1">
      <c r="B63" s="270">
        <f t="shared" si="0"/>
        <v>61</v>
      </c>
      <c r="C63" s="118" t="s">
        <v>115</v>
      </c>
      <c r="D63" s="424" t="s">
        <v>36</v>
      </c>
      <c r="E63" s="141" t="s">
        <v>37</v>
      </c>
      <c r="F63" s="157">
        <v>168666</v>
      </c>
      <c r="G63" s="158">
        <v>348</v>
      </c>
      <c r="H63" s="122">
        <v>58</v>
      </c>
      <c r="I63" s="123">
        <v>8.5</v>
      </c>
      <c r="J63" s="693"/>
      <c r="K63" s="425">
        <f>VLOOKUP($C$3:$C$236,$AB$12:$AC$42,2,FALSE)</f>
        <v>4559</v>
      </c>
      <c r="L63" s="124">
        <v>42853</v>
      </c>
      <c r="M63" s="160">
        <v>0.375</v>
      </c>
      <c r="N63" s="124">
        <v>42853</v>
      </c>
      <c r="O63" s="160">
        <v>0.70833333333333337</v>
      </c>
      <c r="P63" s="162">
        <f t="shared" si="13"/>
        <v>0.33333333333333337</v>
      </c>
      <c r="Q63" s="703" t="s">
        <v>482</v>
      </c>
      <c r="R63" s="128" t="s">
        <v>119</v>
      </c>
      <c r="S63" s="128" t="s">
        <v>119</v>
      </c>
      <c r="T63" s="117" t="s">
        <v>38</v>
      </c>
      <c r="U63" s="129" t="s">
        <v>121</v>
      </c>
      <c r="V63" s="129" t="s">
        <v>40</v>
      </c>
      <c r="W63" s="130" t="s">
        <v>33</v>
      </c>
      <c r="X63" s="494" t="s">
        <v>396</v>
      </c>
      <c r="Y63" s="501" t="s">
        <v>412</v>
      </c>
      <c r="AA63" s="36">
        <v>42737</v>
      </c>
      <c r="AB63" s="34">
        <f t="shared" ref="AB63:AB69" si="16">SUMPRODUCT((TEXT($L$3:$L$228,"ddd")=TEXT(AA63,"ddd"))*1)</f>
        <v>41</v>
      </c>
    </row>
    <row r="64" spans="1:28" s="5" customFormat="1" ht="37.5" customHeight="1">
      <c r="A64" s="5">
        <v>41</v>
      </c>
      <c r="B64" s="271">
        <f t="shared" si="0"/>
        <v>62</v>
      </c>
      <c r="C64" s="198" t="s">
        <v>222</v>
      </c>
      <c r="D64" s="145" t="s">
        <v>128</v>
      </c>
      <c r="E64" s="146" t="s">
        <v>224</v>
      </c>
      <c r="F64" s="147">
        <v>53049</v>
      </c>
      <c r="G64" s="148">
        <v>220.6</v>
      </c>
      <c r="H64" s="148">
        <v>48</v>
      </c>
      <c r="I64" s="199">
        <v>7.6</v>
      </c>
      <c r="J64" s="693"/>
      <c r="K64" s="609">
        <v>979</v>
      </c>
      <c r="L64" s="201">
        <v>42855</v>
      </c>
      <c r="M64" s="202">
        <v>0.375</v>
      </c>
      <c r="N64" s="201">
        <v>42855</v>
      </c>
      <c r="O64" s="202">
        <v>0.79166666666666663</v>
      </c>
      <c r="P64" s="291">
        <f t="shared" si="13"/>
        <v>0.41666666666666663</v>
      </c>
      <c r="Q64" s="703" t="s">
        <v>482</v>
      </c>
      <c r="R64" s="146" t="s">
        <v>225</v>
      </c>
      <c r="S64" s="146" t="s">
        <v>166</v>
      </c>
      <c r="T64" s="203" t="s">
        <v>226</v>
      </c>
      <c r="U64" s="154" t="s">
        <v>227</v>
      </c>
      <c r="V64" s="154" t="s">
        <v>228</v>
      </c>
      <c r="W64" s="155" t="s">
        <v>366</v>
      </c>
      <c r="X64" s="495" t="s">
        <v>415</v>
      </c>
      <c r="Y64" s="507"/>
      <c r="AA64" s="36">
        <v>42738</v>
      </c>
      <c r="AB64" s="34">
        <f t="shared" si="16"/>
        <v>31</v>
      </c>
    </row>
    <row r="65" spans="1:49" s="5" customFormat="1" ht="37.5" customHeight="1">
      <c r="A65" s="5">
        <v>42</v>
      </c>
      <c r="B65" s="628">
        <f t="shared" si="0"/>
        <v>63</v>
      </c>
      <c r="C65" s="629" t="s">
        <v>24</v>
      </c>
      <c r="D65" s="630" t="s">
        <v>25</v>
      </c>
      <c r="E65" s="631" t="s">
        <v>26</v>
      </c>
      <c r="F65" s="632">
        <v>72458</v>
      </c>
      <c r="G65" s="633">
        <v>248.52</v>
      </c>
      <c r="H65" s="634">
        <v>53.88</v>
      </c>
      <c r="I65" s="635">
        <v>8.2100000000000009</v>
      </c>
      <c r="J65" s="693"/>
      <c r="K65" s="636">
        <v>20</v>
      </c>
      <c r="L65" s="637">
        <v>42855</v>
      </c>
      <c r="M65" s="638">
        <v>0.375</v>
      </c>
      <c r="N65" s="637">
        <v>42855</v>
      </c>
      <c r="O65" s="638">
        <v>0.79166666666666663</v>
      </c>
      <c r="P65" s="664">
        <f t="shared" si="13"/>
        <v>0.41666666666666663</v>
      </c>
      <c r="Q65" s="703" t="s">
        <v>482</v>
      </c>
      <c r="R65" s="631" t="s">
        <v>452</v>
      </c>
      <c r="S65" s="631" t="s">
        <v>448</v>
      </c>
      <c r="T65" s="631" t="s">
        <v>38</v>
      </c>
      <c r="U65" s="639" t="s">
        <v>30</v>
      </c>
      <c r="V65" s="639" t="s">
        <v>31</v>
      </c>
      <c r="W65" s="640" t="s">
        <v>131</v>
      </c>
      <c r="X65" s="514" t="s">
        <v>221</v>
      </c>
      <c r="Y65" s="641"/>
      <c r="AA65" s="36">
        <v>42739</v>
      </c>
      <c r="AB65" s="34">
        <f t="shared" si="16"/>
        <v>20</v>
      </c>
    </row>
    <row r="66" spans="1:49" s="5" customFormat="1" ht="37.5" customHeight="1">
      <c r="A66" s="5">
        <v>43</v>
      </c>
      <c r="B66" s="269">
        <f t="shared" si="0"/>
        <v>64</v>
      </c>
      <c r="C66" s="260" t="s">
        <v>120</v>
      </c>
      <c r="D66" s="215" t="s">
        <v>89</v>
      </c>
      <c r="E66" s="221" t="s">
        <v>90</v>
      </c>
      <c r="F66" s="216">
        <v>115875</v>
      </c>
      <c r="G66" s="235">
        <v>290</v>
      </c>
      <c r="H66" s="217">
        <v>54</v>
      </c>
      <c r="I66" s="218">
        <v>8.5</v>
      </c>
      <c r="J66" s="691"/>
      <c r="K66" s="608">
        <v>2560</v>
      </c>
      <c r="L66" s="261">
        <v>42858</v>
      </c>
      <c r="M66" s="262">
        <v>0.58333333333333337</v>
      </c>
      <c r="N66" s="261">
        <v>42858</v>
      </c>
      <c r="O66" s="265">
        <v>0.83333333333333337</v>
      </c>
      <c r="P66" s="220">
        <f t="shared" si="13"/>
        <v>0.25</v>
      </c>
      <c r="Q66" s="701" t="s">
        <v>482</v>
      </c>
      <c r="R66" s="221" t="s">
        <v>453</v>
      </c>
      <c r="S66" s="221" t="s">
        <v>450</v>
      </c>
      <c r="T66" s="214" t="s">
        <v>187</v>
      </c>
      <c r="U66" s="219" t="s">
        <v>188</v>
      </c>
      <c r="V66" s="219" t="s">
        <v>189</v>
      </c>
      <c r="W66" s="222" t="s">
        <v>190</v>
      </c>
      <c r="X66" s="483" t="s">
        <v>403</v>
      </c>
      <c r="Y66" s="618"/>
      <c r="AA66" s="36">
        <v>42740</v>
      </c>
      <c r="AB66" s="34">
        <f t="shared" si="16"/>
        <v>40</v>
      </c>
    </row>
    <row r="67" spans="1:49" s="5" customFormat="1" ht="37.5" customHeight="1">
      <c r="A67" s="5">
        <v>44</v>
      </c>
      <c r="B67" s="271">
        <f t="shared" si="0"/>
        <v>65</v>
      </c>
      <c r="C67" s="198" t="s">
        <v>222</v>
      </c>
      <c r="D67" s="145" t="s">
        <v>128</v>
      </c>
      <c r="E67" s="146" t="s">
        <v>224</v>
      </c>
      <c r="F67" s="147">
        <v>53049</v>
      </c>
      <c r="G67" s="148">
        <v>220.6</v>
      </c>
      <c r="H67" s="148">
        <v>48</v>
      </c>
      <c r="I67" s="199">
        <v>7.6</v>
      </c>
      <c r="J67" s="668"/>
      <c r="K67" s="609">
        <v>1177</v>
      </c>
      <c r="L67" s="152">
        <v>42860</v>
      </c>
      <c r="M67" s="202">
        <v>0.375</v>
      </c>
      <c r="N67" s="201">
        <v>42860</v>
      </c>
      <c r="O67" s="202">
        <v>0.79166666666666663</v>
      </c>
      <c r="P67" s="291">
        <f t="shared" ref="P67" si="17">+O67-M67</f>
        <v>0.41666666666666663</v>
      </c>
      <c r="Q67" s="668" t="s">
        <v>461</v>
      </c>
      <c r="R67" s="143" t="s">
        <v>225</v>
      </c>
      <c r="S67" s="143" t="s">
        <v>166</v>
      </c>
      <c r="T67" s="203" t="s">
        <v>226</v>
      </c>
      <c r="U67" s="154" t="s">
        <v>227</v>
      </c>
      <c r="V67" s="154" t="s">
        <v>228</v>
      </c>
      <c r="W67" s="155" t="s">
        <v>367</v>
      </c>
      <c r="X67" s="507" t="s">
        <v>415</v>
      </c>
      <c r="Y67" s="507"/>
      <c r="AA67" s="36">
        <v>42741</v>
      </c>
      <c r="AB67" s="34">
        <f t="shared" si="16"/>
        <v>27</v>
      </c>
    </row>
    <row r="68" spans="1:49" s="5" customFormat="1" ht="37.5" customHeight="1">
      <c r="A68" s="5">
        <v>45</v>
      </c>
      <c r="B68" s="271">
        <f t="shared" si="0"/>
        <v>66</v>
      </c>
      <c r="C68" s="197" t="s">
        <v>24</v>
      </c>
      <c r="D68" s="173" t="s">
        <v>25</v>
      </c>
      <c r="E68" s="143" t="s">
        <v>26</v>
      </c>
      <c r="F68" s="147">
        <v>72458</v>
      </c>
      <c r="G68" s="148">
        <v>248.52</v>
      </c>
      <c r="H68" s="149">
        <v>53.88</v>
      </c>
      <c r="I68" s="150">
        <v>8.2100000000000009</v>
      </c>
      <c r="J68" s="666"/>
      <c r="K68" s="564">
        <v>1428</v>
      </c>
      <c r="L68" s="152">
        <v>42860</v>
      </c>
      <c r="M68" s="176">
        <v>0.375</v>
      </c>
      <c r="N68" s="152">
        <v>42860</v>
      </c>
      <c r="O68" s="176">
        <v>0.79166666666666663</v>
      </c>
      <c r="P68" s="291">
        <f>+O68-M68</f>
        <v>0.41666666666666663</v>
      </c>
      <c r="Q68" s="666" t="s">
        <v>462</v>
      </c>
      <c r="R68" s="143" t="s">
        <v>454</v>
      </c>
      <c r="S68" s="143" t="s">
        <v>455</v>
      </c>
      <c r="T68" s="143" t="s">
        <v>52</v>
      </c>
      <c r="U68" s="154" t="s">
        <v>30</v>
      </c>
      <c r="V68" s="154" t="s">
        <v>231</v>
      </c>
      <c r="W68" s="155" t="s">
        <v>232</v>
      </c>
      <c r="X68" s="495" t="s">
        <v>233</v>
      </c>
      <c r="Y68" s="507"/>
      <c r="AA68" s="36">
        <v>42742</v>
      </c>
      <c r="AB68" s="34">
        <f t="shared" si="16"/>
        <v>31</v>
      </c>
    </row>
    <row r="69" spans="1:49" s="5" customFormat="1" ht="37.5" customHeight="1">
      <c r="B69" s="270">
        <f t="shared" si="0"/>
        <v>67</v>
      </c>
      <c r="C69" s="118" t="s">
        <v>115</v>
      </c>
      <c r="D69" s="644" t="s">
        <v>36</v>
      </c>
      <c r="E69" s="642" t="s">
        <v>37</v>
      </c>
      <c r="F69" s="157">
        <v>168666</v>
      </c>
      <c r="G69" s="158">
        <v>348</v>
      </c>
      <c r="H69" s="122">
        <v>58</v>
      </c>
      <c r="I69" s="123">
        <v>8.5</v>
      </c>
      <c r="J69" s="667"/>
      <c r="K69" s="425">
        <f>VLOOKUP($C$3:$C$236,$AB$12:$AC$42,2,FALSE)</f>
        <v>4559</v>
      </c>
      <c r="L69" s="124">
        <v>42863</v>
      </c>
      <c r="M69" s="160">
        <v>0.33333333333333331</v>
      </c>
      <c r="N69" s="124">
        <v>42863</v>
      </c>
      <c r="O69" s="160">
        <v>0.70833333333333337</v>
      </c>
      <c r="P69" s="562">
        <f t="shared" ref="P69:P131" si="18">+O69-M69</f>
        <v>0.37500000000000006</v>
      </c>
      <c r="Q69" s="667"/>
      <c r="R69" s="645" t="s">
        <v>150</v>
      </c>
      <c r="S69" s="645" t="s">
        <v>234</v>
      </c>
      <c r="T69" s="117" t="s">
        <v>229</v>
      </c>
      <c r="U69" s="129" t="s">
        <v>230</v>
      </c>
      <c r="V69" s="77" t="s">
        <v>231</v>
      </c>
      <c r="W69" s="130" t="s">
        <v>33</v>
      </c>
      <c r="X69" s="513" t="s">
        <v>402</v>
      </c>
      <c r="Y69" s="501" t="s">
        <v>412</v>
      </c>
      <c r="AA69" s="36">
        <v>42743</v>
      </c>
      <c r="AB69" s="34">
        <f t="shared" si="16"/>
        <v>36</v>
      </c>
    </row>
    <row r="70" spans="1:49" s="5" customFormat="1" ht="37.5" customHeight="1">
      <c r="B70" s="270">
        <f t="shared" si="0"/>
        <v>68</v>
      </c>
      <c r="C70" s="130" t="s">
        <v>236</v>
      </c>
      <c r="D70" s="558" t="s">
        <v>237</v>
      </c>
      <c r="E70" s="177" t="s">
        <v>63</v>
      </c>
      <c r="F70" s="157">
        <v>65591</v>
      </c>
      <c r="G70" s="158">
        <v>274.89999999999998</v>
      </c>
      <c r="H70" s="158">
        <v>47</v>
      </c>
      <c r="I70" s="159">
        <v>6.8</v>
      </c>
      <c r="J70" s="666"/>
      <c r="K70" s="136">
        <f>VLOOKUP($C$3:$C$236,$AB$12:$AC$42,2,FALSE)</f>
        <v>1968</v>
      </c>
      <c r="L70" s="124">
        <v>42863</v>
      </c>
      <c r="M70" s="171">
        <v>0.29166666666666669</v>
      </c>
      <c r="N70" s="124">
        <v>42863</v>
      </c>
      <c r="O70" s="171">
        <v>0.58333333333333337</v>
      </c>
      <c r="P70" s="562">
        <f t="shared" si="18"/>
        <v>0.29166666666666669</v>
      </c>
      <c r="Q70" s="666"/>
      <c r="R70" s="642" t="s">
        <v>238</v>
      </c>
      <c r="S70" s="643" t="s">
        <v>239</v>
      </c>
      <c r="T70" s="117" t="s">
        <v>240</v>
      </c>
      <c r="U70" s="129" t="s">
        <v>241</v>
      </c>
      <c r="V70" s="77" t="s">
        <v>242</v>
      </c>
      <c r="W70" s="130" t="s">
        <v>232</v>
      </c>
      <c r="X70" s="485"/>
      <c r="Y70" s="501" t="s">
        <v>412</v>
      </c>
      <c r="AA70" s="34" t="s">
        <v>235</v>
      </c>
      <c r="AB70" s="34">
        <f>SUM(AB63:AB69)</f>
        <v>226</v>
      </c>
    </row>
    <row r="71" spans="1:49" s="5" customFormat="1" ht="37.5" customHeight="1">
      <c r="A71" s="5">
        <v>46</v>
      </c>
      <c r="B71" s="271">
        <f t="shared" si="0"/>
        <v>69</v>
      </c>
      <c r="C71" s="198" t="s">
        <v>222</v>
      </c>
      <c r="D71" s="145" t="s">
        <v>223</v>
      </c>
      <c r="E71" s="146" t="s">
        <v>224</v>
      </c>
      <c r="F71" s="147">
        <v>53049</v>
      </c>
      <c r="G71" s="148">
        <v>220.6</v>
      </c>
      <c r="H71" s="148">
        <v>48</v>
      </c>
      <c r="I71" s="199">
        <v>7.6</v>
      </c>
      <c r="J71" s="668"/>
      <c r="K71" s="609">
        <v>728</v>
      </c>
      <c r="L71" s="201">
        <v>42865</v>
      </c>
      <c r="M71" s="202">
        <v>0.375</v>
      </c>
      <c r="N71" s="201">
        <v>42865</v>
      </c>
      <c r="O71" s="202">
        <v>0.79166666666666663</v>
      </c>
      <c r="P71" s="291">
        <f t="shared" si="18"/>
        <v>0.41666666666666663</v>
      </c>
      <c r="Q71" s="668" t="s">
        <v>461</v>
      </c>
      <c r="R71" s="143" t="s">
        <v>220</v>
      </c>
      <c r="S71" s="143" t="s">
        <v>161</v>
      </c>
      <c r="T71" s="203" t="s">
        <v>226</v>
      </c>
      <c r="U71" s="154" t="s">
        <v>227</v>
      </c>
      <c r="V71" s="154" t="s">
        <v>228</v>
      </c>
      <c r="W71" s="155" t="s">
        <v>232</v>
      </c>
      <c r="X71" s="507" t="s">
        <v>415</v>
      </c>
      <c r="Y71" s="507"/>
    </row>
    <row r="72" spans="1:49" s="5" customFormat="1" ht="37.5" customHeight="1">
      <c r="A72" s="5">
        <v>47</v>
      </c>
      <c r="B72" s="271">
        <f t="shared" si="0"/>
        <v>70</v>
      </c>
      <c r="C72" s="172" t="s">
        <v>120</v>
      </c>
      <c r="D72" s="173" t="s">
        <v>89</v>
      </c>
      <c r="E72" s="143" t="s">
        <v>90</v>
      </c>
      <c r="F72" s="147">
        <v>115875</v>
      </c>
      <c r="G72" s="149">
        <v>290</v>
      </c>
      <c r="H72" s="149">
        <v>54</v>
      </c>
      <c r="I72" s="150">
        <v>8.5</v>
      </c>
      <c r="J72" s="666"/>
      <c r="K72" s="564">
        <v>2775</v>
      </c>
      <c r="L72" s="174">
        <v>42865</v>
      </c>
      <c r="M72" s="175">
        <v>0.29166666666666669</v>
      </c>
      <c r="N72" s="174">
        <v>42865</v>
      </c>
      <c r="O72" s="189">
        <v>0.66666666666666663</v>
      </c>
      <c r="P72" s="291">
        <f t="shared" si="18"/>
        <v>0.37499999999999994</v>
      </c>
      <c r="Q72" s="666" t="s">
        <v>463</v>
      </c>
      <c r="R72" s="190" t="s">
        <v>136</v>
      </c>
      <c r="S72" s="190" t="s">
        <v>144</v>
      </c>
      <c r="T72" s="143" t="s">
        <v>187</v>
      </c>
      <c r="U72" s="154" t="s">
        <v>188</v>
      </c>
      <c r="V72" s="154" t="s">
        <v>189</v>
      </c>
      <c r="W72" s="155" t="s">
        <v>33</v>
      </c>
      <c r="X72" s="512" t="s">
        <v>403</v>
      </c>
      <c r="Y72" s="508"/>
    </row>
    <row r="73" spans="1:49" s="5" customFormat="1" ht="37.5" customHeight="1">
      <c r="A73" s="5">
        <v>48</v>
      </c>
      <c r="B73" s="267">
        <f t="shared" si="0"/>
        <v>71</v>
      </c>
      <c r="C73" s="93" t="s">
        <v>245</v>
      </c>
      <c r="D73" s="69" t="s">
        <v>246</v>
      </c>
      <c r="E73" s="79" t="s">
        <v>37</v>
      </c>
      <c r="F73" s="70">
        <v>6752</v>
      </c>
      <c r="G73" s="72">
        <v>111.5</v>
      </c>
      <c r="H73" s="72">
        <v>47</v>
      </c>
      <c r="I73" s="73">
        <v>4.8</v>
      </c>
      <c r="J73" s="666"/>
      <c r="K73" s="563">
        <v>142</v>
      </c>
      <c r="L73" s="97">
        <v>42867</v>
      </c>
      <c r="M73" s="98"/>
      <c r="N73" s="97">
        <v>42867</v>
      </c>
      <c r="O73" s="99"/>
      <c r="P73" s="78">
        <f t="shared" si="18"/>
        <v>0</v>
      </c>
      <c r="Q73" s="666" t="s">
        <v>464</v>
      </c>
      <c r="R73" s="95" t="s">
        <v>456</v>
      </c>
      <c r="S73" s="95" t="s">
        <v>457</v>
      </c>
      <c r="T73" s="76" t="s">
        <v>226</v>
      </c>
      <c r="U73" s="77" t="s">
        <v>227</v>
      </c>
      <c r="V73" s="77" t="s">
        <v>228</v>
      </c>
      <c r="W73" s="81" t="s">
        <v>190</v>
      </c>
      <c r="X73" s="481" t="s">
        <v>403</v>
      </c>
      <c r="Y73" s="500"/>
      <c r="AA73" s="34" t="s">
        <v>243</v>
      </c>
      <c r="AB73" s="34" t="s">
        <v>244</v>
      </c>
    </row>
    <row r="74" spans="1:49" s="5" customFormat="1" ht="37.5" customHeight="1">
      <c r="B74" s="270">
        <f t="shared" si="0"/>
        <v>72</v>
      </c>
      <c r="C74" s="118" t="s">
        <v>35</v>
      </c>
      <c r="D74" s="644" t="s">
        <v>36</v>
      </c>
      <c r="E74" s="642" t="s">
        <v>37</v>
      </c>
      <c r="F74" s="157">
        <v>168666</v>
      </c>
      <c r="G74" s="158">
        <v>348</v>
      </c>
      <c r="H74" s="122">
        <v>58</v>
      </c>
      <c r="I74" s="123">
        <v>8.5</v>
      </c>
      <c r="J74" s="667"/>
      <c r="K74" s="425">
        <f>VLOOKUP($C$3:$C$236,$AB$12:$AC$42,2,FALSE)</f>
        <v>4573</v>
      </c>
      <c r="L74" s="124">
        <v>42868</v>
      </c>
      <c r="M74" s="125">
        <v>0.29166666666666669</v>
      </c>
      <c r="N74" s="124">
        <v>42868</v>
      </c>
      <c r="O74" s="125">
        <v>0.70833333333333337</v>
      </c>
      <c r="P74" s="562">
        <f t="shared" si="18"/>
        <v>0.41666666666666669</v>
      </c>
      <c r="Q74" s="667"/>
      <c r="R74" s="645" t="s">
        <v>137</v>
      </c>
      <c r="S74" s="645" t="s">
        <v>136</v>
      </c>
      <c r="T74" s="117" t="s">
        <v>229</v>
      </c>
      <c r="U74" s="129" t="s">
        <v>230</v>
      </c>
      <c r="V74" s="77" t="s">
        <v>231</v>
      </c>
      <c r="W74" s="130" t="s">
        <v>33</v>
      </c>
      <c r="X74" s="492" t="s">
        <v>387</v>
      </c>
      <c r="Y74" s="501" t="s">
        <v>412</v>
      </c>
      <c r="AA74" s="36" t="s">
        <v>247</v>
      </c>
      <c r="AB74" s="34">
        <f>COUNTIF($H$3:$H$227,"&gt;=60")</f>
        <v>30</v>
      </c>
      <c r="AC74" s="9"/>
    </row>
    <row r="75" spans="1:49" s="5" customFormat="1" ht="37.5" customHeight="1">
      <c r="A75" s="5">
        <v>49</v>
      </c>
      <c r="B75" s="267">
        <f t="shared" si="0"/>
        <v>73</v>
      </c>
      <c r="C75" s="93" t="s">
        <v>249</v>
      </c>
      <c r="D75" s="69" t="s">
        <v>223</v>
      </c>
      <c r="E75" s="67" t="s">
        <v>224</v>
      </c>
      <c r="F75" s="70">
        <v>75166</v>
      </c>
      <c r="G75" s="72">
        <v>252.9</v>
      </c>
      <c r="H75" s="72">
        <v>48.7</v>
      </c>
      <c r="I75" s="73">
        <v>8</v>
      </c>
      <c r="J75" s="666"/>
      <c r="K75" s="563">
        <v>1797</v>
      </c>
      <c r="L75" s="86">
        <v>42868</v>
      </c>
      <c r="M75" s="98">
        <v>0.375</v>
      </c>
      <c r="N75" s="86">
        <v>42868</v>
      </c>
      <c r="O75" s="98">
        <v>0.70833333333333337</v>
      </c>
      <c r="P75" s="78">
        <f t="shared" si="18"/>
        <v>0.33333333333333337</v>
      </c>
      <c r="Q75" s="666" t="s">
        <v>462</v>
      </c>
      <c r="R75" s="67" t="s">
        <v>458</v>
      </c>
      <c r="S75" s="67" t="s">
        <v>250</v>
      </c>
      <c r="T75" s="67" t="s">
        <v>226</v>
      </c>
      <c r="U75" s="77" t="s">
        <v>227</v>
      </c>
      <c r="V75" s="77" t="s">
        <v>228</v>
      </c>
      <c r="W75" s="81" t="s">
        <v>232</v>
      </c>
      <c r="X75" s="481" t="s">
        <v>233</v>
      </c>
      <c r="Y75" s="500"/>
      <c r="AA75" s="36" t="s">
        <v>248</v>
      </c>
      <c r="AB75" s="34">
        <f>+AB70-AB74</f>
        <v>196</v>
      </c>
      <c r="AC75" s="9"/>
    </row>
    <row r="76" spans="1:49" s="5" customFormat="1" ht="37.5" customHeight="1">
      <c r="B76" s="273">
        <f t="shared" si="0"/>
        <v>74</v>
      </c>
      <c r="C76" s="178" t="s">
        <v>24</v>
      </c>
      <c r="D76" s="558" t="s">
        <v>25</v>
      </c>
      <c r="E76" s="177" t="s">
        <v>26</v>
      </c>
      <c r="F76" s="179">
        <v>72458</v>
      </c>
      <c r="G76" s="180">
        <v>248.52</v>
      </c>
      <c r="H76" s="181">
        <v>53.88</v>
      </c>
      <c r="I76" s="182">
        <v>8.2100000000000009</v>
      </c>
      <c r="J76" s="666"/>
      <c r="K76" s="183">
        <f>VLOOKUP($C$3:$C$236,$AB$12:$AC$42,2,FALSE)</f>
        <v>1610</v>
      </c>
      <c r="L76" s="184">
        <v>42869</v>
      </c>
      <c r="M76" s="185">
        <v>0.33333333333333331</v>
      </c>
      <c r="N76" s="184">
        <v>42869</v>
      </c>
      <c r="O76" s="185">
        <v>0.70833333333333337</v>
      </c>
      <c r="P76" s="562">
        <f t="shared" si="18"/>
        <v>0.37500000000000006</v>
      </c>
      <c r="Q76" s="666"/>
      <c r="R76" s="186" t="s">
        <v>137</v>
      </c>
      <c r="S76" s="186" t="s">
        <v>28</v>
      </c>
      <c r="T76" s="177" t="s">
        <v>229</v>
      </c>
      <c r="U76" s="187" t="s">
        <v>230</v>
      </c>
      <c r="V76" s="126" t="s">
        <v>231</v>
      </c>
      <c r="W76" s="130" t="s">
        <v>232</v>
      </c>
      <c r="X76" s="485"/>
      <c r="Y76" s="501" t="s">
        <v>412</v>
      </c>
      <c r="AA76" s="33" t="s">
        <v>235</v>
      </c>
      <c r="AB76" s="33">
        <f>SUM(AB74:AB75)</f>
        <v>226</v>
      </c>
    </row>
    <row r="77" spans="1:49" s="5" customFormat="1" ht="37.5" customHeight="1">
      <c r="A77" s="5">
        <v>50</v>
      </c>
      <c r="B77" s="271">
        <f t="shared" si="0"/>
        <v>75</v>
      </c>
      <c r="C77" s="204" t="s">
        <v>251</v>
      </c>
      <c r="D77" s="145" t="s">
        <v>252</v>
      </c>
      <c r="E77" s="146" t="s">
        <v>253</v>
      </c>
      <c r="F77" s="147">
        <v>10944</v>
      </c>
      <c r="G77" s="148">
        <v>142.1</v>
      </c>
      <c r="H77" s="205">
        <v>29</v>
      </c>
      <c r="I77" s="206">
        <v>4.74</v>
      </c>
      <c r="J77" s="667"/>
      <c r="K77" s="610">
        <v>234</v>
      </c>
      <c r="L77" s="201">
        <v>42870</v>
      </c>
      <c r="M77" s="202">
        <v>0.29166666666666669</v>
      </c>
      <c r="N77" s="201">
        <v>42870</v>
      </c>
      <c r="O77" s="175">
        <v>0.58333333333333337</v>
      </c>
      <c r="P77" s="293">
        <f t="shared" si="18"/>
        <v>0.29166666666666669</v>
      </c>
      <c r="Q77" s="669" t="s">
        <v>460</v>
      </c>
      <c r="R77" s="207" t="s">
        <v>457</v>
      </c>
      <c r="S77" s="207" t="s">
        <v>459</v>
      </c>
      <c r="T77" s="143" t="s">
        <v>254</v>
      </c>
      <c r="U77" s="154" t="s">
        <v>408</v>
      </c>
      <c r="V77" s="154" t="s">
        <v>255</v>
      </c>
      <c r="W77" s="155" t="s">
        <v>370</v>
      </c>
      <c r="X77" s="495"/>
      <c r="Y77" s="507"/>
    </row>
    <row r="78" spans="1:49" s="5" customFormat="1" ht="37.5" customHeight="1">
      <c r="A78" s="5">
        <v>51</v>
      </c>
      <c r="B78" s="271">
        <f t="shared" si="0"/>
        <v>76</v>
      </c>
      <c r="C78" s="198" t="s">
        <v>222</v>
      </c>
      <c r="D78" s="145" t="s">
        <v>223</v>
      </c>
      <c r="E78" s="146" t="s">
        <v>224</v>
      </c>
      <c r="F78" s="147">
        <v>53049</v>
      </c>
      <c r="G78" s="148">
        <v>220.6</v>
      </c>
      <c r="H78" s="148">
        <v>48</v>
      </c>
      <c r="I78" s="199">
        <v>7.6</v>
      </c>
      <c r="J78" s="668"/>
      <c r="K78" s="609">
        <v>828</v>
      </c>
      <c r="L78" s="201">
        <v>42870</v>
      </c>
      <c r="M78" s="202">
        <v>0.375</v>
      </c>
      <c r="N78" s="201">
        <v>42870</v>
      </c>
      <c r="O78" s="202">
        <v>0.79166666666666663</v>
      </c>
      <c r="P78" s="291">
        <f t="shared" si="18"/>
        <v>0.41666666666666663</v>
      </c>
      <c r="Q78" s="668" t="s">
        <v>461</v>
      </c>
      <c r="R78" s="143" t="s">
        <v>225</v>
      </c>
      <c r="S78" s="143" t="s">
        <v>185</v>
      </c>
      <c r="T78" s="203" t="s">
        <v>226</v>
      </c>
      <c r="U78" s="154" t="s">
        <v>227</v>
      </c>
      <c r="V78" s="154" t="s">
        <v>228</v>
      </c>
      <c r="W78" s="155" t="s">
        <v>232</v>
      </c>
      <c r="X78" s="507" t="s">
        <v>415</v>
      </c>
      <c r="Y78" s="507"/>
      <c r="AA78" s="7" t="s">
        <v>256</v>
      </c>
      <c r="AB78" s="34">
        <f>COUNTIF($G$3:$G$228,"&gt;=311")</f>
        <v>63</v>
      </c>
    </row>
    <row r="79" spans="1:49" s="8" customFormat="1" ht="37.5" customHeight="1">
      <c r="A79" s="5"/>
      <c r="B79" s="270">
        <f t="shared" si="0"/>
        <v>77</v>
      </c>
      <c r="C79" s="118" t="s">
        <v>115</v>
      </c>
      <c r="D79" s="644" t="s">
        <v>36</v>
      </c>
      <c r="E79" s="642" t="s">
        <v>37</v>
      </c>
      <c r="F79" s="157">
        <v>168666</v>
      </c>
      <c r="G79" s="158">
        <v>348</v>
      </c>
      <c r="H79" s="122">
        <v>58</v>
      </c>
      <c r="I79" s="123">
        <v>8.5</v>
      </c>
      <c r="J79" s="667"/>
      <c r="K79" s="425">
        <f>VLOOKUP($C$3:$C$236,$AB$12:$AC$42,2,FALSE)</f>
        <v>4559</v>
      </c>
      <c r="L79" s="124">
        <v>42871</v>
      </c>
      <c r="M79" s="444">
        <v>0.41666666666666669</v>
      </c>
      <c r="N79" s="124">
        <v>42871</v>
      </c>
      <c r="O79" s="445">
        <v>0.79166666666666663</v>
      </c>
      <c r="P79" s="562">
        <f t="shared" si="18"/>
        <v>0.37499999999999994</v>
      </c>
      <c r="Q79" s="667"/>
      <c r="R79" s="645" t="s">
        <v>234</v>
      </c>
      <c r="S79" s="645" t="s">
        <v>161</v>
      </c>
      <c r="T79" s="117" t="s">
        <v>229</v>
      </c>
      <c r="U79" s="129" t="s">
        <v>230</v>
      </c>
      <c r="V79" s="77" t="s">
        <v>231</v>
      </c>
      <c r="W79" s="130" t="s">
        <v>33</v>
      </c>
      <c r="X79" s="555" t="s">
        <v>387</v>
      </c>
      <c r="Y79" s="501" t="s">
        <v>412</v>
      </c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1:49" s="5" customFormat="1" ht="37.5" customHeight="1">
      <c r="A80" s="5">
        <v>52</v>
      </c>
      <c r="B80" s="267">
        <f t="shared" si="0"/>
        <v>78</v>
      </c>
      <c r="C80" s="93" t="s">
        <v>249</v>
      </c>
      <c r="D80" s="69" t="s">
        <v>223</v>
      </c>
      <c r="E80" s="67" t="s">
        <v>224</v>
      </c>
      <c r="F80" s="70">
        <v>75166</v>
      </c>
      <c r="G80" s="72">
        <v>252.9</v>
      </c>
      <c r="H80" s="72">
        <v>48.7</v>
      </c>
      <c r="I80" s="73">
        <v>8</v>
      </c>
      <c r="J80" s="666"/>
      <c r="K80" s="563">
        <v>457</v>
      </c>
      <c r="L80" s="86">
        <v>42873</v>
      </c>
      <c r="M80" s="98">
        <v>0.33333333333333331</v>
      </c>
      <c r="N80" s="86">
        <v>42873</v>
      </c>
      <c r="O80" s="98">
        <v>0.66666666666666663</v>
      </c>
      <c r="P80" s="78">
        <f t="shared" si="18"/>
        <v>0.33333333333333331</v>
      </c>
      <c r="Q80" s="666" t="s">
        <v>462</v>
      </c>
      <c r="R80" s="67" t="s">
        <v>257</v>
      </c>
      <c r="S80" s="67" t="s">
        <v>250</v>
      </c>
      <c r="T80" s="67" t="s">
        <v>226</v>
      </c>
      <c r="U80" s="77" t="s">
        <v>227</v>
      </c>
      <c r="V80" s="77" t="s">
        <v>228</v>
      </c>
      <c r="W80" s="81" t="s">
        <v>232</v>
      </c>
      <c r="X80" s="481" t="s">
        <v>233</v>
      </c>
      <c r="Y80" s="500"/>
    </row>
    <row r="81" spans="1:49" s="5" customFormat="1" ht="37.5" customHeight="1">
      <c r="B81" s="270">
        <f t="shared" ref="B81:B144" si="19">ROW()-2</f>
        <v>79</v>
      </c>
      <c r="C81" s="118" t="s">
        <v>196</v>
      </c>
      <c r="D81" s="644" t="s">
        <v>36</v>
      </c>
      <c r="E81" s="642" t="s">
        <v>37</v>
      </c>
      <c r="F81" s="157">
        <v>138279</v>
      </c>
      <c r="G81" s="158">
        <v>311.12</v>
      </c>
      <c r="H81" s="122">
        <v>63.45</v>
      </c>
      <c r="I81" s="123">
        <v>8.6</v>
      </c>
      <c r="J81" s="667"/>
      <c r="K81" s="425">
        <f>VLOOKUP($C$3:$C$236,$AB$12:$AC$42,2,FALSE)</f>
        <v>3387</v>
      </c>
      <c r="L81" s="124">
        <v>42873</v>
      </c>
      <c r="M81" s="444">
        <v>0.29166666666666669</v>
      </c>
      <c r="N81" s="124">
        <v>42873</v>
      </c>
      <c r="O81" s="445">
        <v>0.75</v>
      </c>
      <c r="P81" s="562">
        <f t="shared" si="18"/>
        <v>0.45833333333333331</v>
      </c>
      <c r="Q81" s="667"/>
      <c r="R81" s="645" t="s">
        <v>258</v>
      </c>
      <c r="S81" s="645" t="s">
        <v>259</v>
      </c>
      <c r="T81" s="117" t="s">
        <v>260</v>
      </c>
      <c r="U81" s="129" t="s">
        <v>261</v>
      </c>
      <c r="V81" s="77" t="s">
        <v>262</v>
      </c>
      <c r="W81" s="130" t="s">
        <v>263</v>
      </c>
      <c r="X81" s="494" t="s">
        <v>389</v>
      </c>
      <c r="Y81" s="501" t="s">
        <v>412</v>
      </c>
    </row>
    <row r="82" spans="1:49" s="5" customFormat="1" ht="37.5" customHeight="1">
      <c r="B82" s="270">
        <f t="shared" si="19"/>
        <v>80</v>
      </c>
      <c r="C82" s="118" t="s">
        <v>35</v>
      </c>
      <c r="D82" s="644" t="s">
        <v>36</v>
      </c>
      <c r="E82" s="642" t="s">
        <v>37</v>
      </c>
      <c r="F82" s="157">
        <v>168666</v>
      </c>
      <c r="G82" s="158">
        <v>348</v>
      </c>
      <c r="H82" s="122">
        <v>58</v>
      </c>
      <c r="I82" s="123">
        <v>8.5</v>
      </c>
      <c r="J82" s="667"/>
      <c r="K82" s="425">
        <f>VLOOKUP($C$3:$C$236,$AB$12:$AC$42,2,FALSE)</f>
        <v>4573</v>
      </c>
      <c r="L82" s="124">
        <v>42873</v>
      </c>
      <c r="M82" s="195">
        <v>0.29166666666666669</v>
      </c>
      <c r="N82" s="124">
        <v>42873</v>
      </c>
      <c r="O82" s="171">
        <v>0.75</v>
      </c>
      <c r="P82" s="646">
        <f t="shared" si="18"/>
        <v>0.45833333333333331</v>
      </c>
      <c r="Q82" s="667"/>
      <c r="R82" s="645" t="s">
        <v>137</v>
      </c>
      <c r="S82" s="645" t="s">
        <v>264</v>
      </c>
      <c r="T82" s="117" t="s">
        <v>260</v>
      </c>
      <c r="U82" s="129" t="s">
        <v>261</v>
      </c>
      <c r="V82" s="77" t="s">
        <v>262</v>
      </c>
      <c r="W82" s="130" t="s">
        <v>263</v>
      </c>
      <c r="X82" s="494" t="s">
        <v>399</v>
      </c>
      <c r="Y82" s="501" t="s">
        <v>412</v>
      </c>
    </row>
    <row r="83" spans="1:49" s="5" customFormat="1" ht="37.5" customHeight="1">
      <c r="A83" s="5">
        <v>53</v>
      </c>
      <c r="B83" s="267">
        <f t="shared" si="19"/>
        <v>81</v>
      </c>
      <c r="C83" s="88" t="s">
        <v>265</v>
      </c>
      <c r="D83" s="83" t="s">
        <v>266</v>
      </c>
      <c r="E83" s="79" t="s">
        <v>267</v>
      </c>
      <c r="F83" s="70">
        <v>53049</v>
      </c>
      <c r="G83" s="71">
        <v>220.6</v>
      </c>
      <c r="H83" s="71">
        <v>48</v>
      </c>
      <c r="I83" s="89">
        <v>7.6</v>
      </c>
      <c r="J83" s="668"/>
      <c r="K83" s="611">
        <v>642</v>
      </c>
      <c r="L83" s="90">
        <v>42875</v>
      </c>
      <c r="M83" s="91">
        <v>0.375</v>
      </c>
      <c r="N83" s="90">
        <v>42875</v>
      </c>
      <c r="O83" s="91">
        <v>0.79166666666666663</v>
      </c>
      <c r="P83" s="78">
        <f t="shared" si="18"/>
        <v>0.41666666666666663</v>
      </c>
      <c r="Q83" s="668" t="s">
        <v>461</v>
      </c>
      <c r="R83" s="67" t="s">
        <v>268</v>
      </c>
      <c r="S83" s="67" t="s">
        <v>264</v>
      </c>
      <c r="T83" s="76" t="s">
        <v>269</v>
      </c>
      <c r="U83" s="77" t="s">
        <v>270</v>
      </c>
      <c r="V83" s="77" t="s">
        <v>271</v>
      </c>
      <c r="W83" s="81" t="s">
        <v>272</v>
      </c>
      <c r="X83" s="481" t="s">
        <v>416</v>
      </c>
      <c r="Y83" s="500"/>
    </row>
    <row r="84" spans="1:49" s="5" customFormat="1" ht="37.5" customHeight="1">
      <c r="B84" s="270">
        <f t="shared" si="19"/>
        <v>82</v>
      </c>
      <c r="C84" s="118" t="s">
        <v>115</v>
      </c>
      <c r="D84" s="644" t="s">
        <v>36</v>
      </c>
      <c r="E84" s="642" t="s">
        <v>37</v>
      </c>
      <c r="F84" s="157">
        <v>168666</v>
      </c>
      <c r="G84" s="158">
        <v>348</v>
      </c>
      <c r="H84" s="122">
        <v>58</v>
      </c>
      <c r="I84" s="123">
        <v>8.5</v>
      </c>
      <c r="J84" s="667"/>
      <c r="K84" s="425">
        <f>VLOOKUP($C$3:$C$236,$AB$12:$AC$42,2,FALSE)</f>
        <v>4559</v>
      </c>
      <c r="L84" s="124">
        <v>42876</v>
      </c>
      <c r="M84" s="444">
        <v>0.41666666666666669</v>
      </c>
      <c r="N84" s="124">
        <v>42876</v>
      </c>
      <c r="O84" s="445">
        <v>0.75</v>
      </c>
      <c r="P84" s="562">
        <f t="shared" si="18"/>
        <v>0.33333333333333331</v>
      </c>
      <c r="Q84" s="667"/>
      <c r="R84" s="645" t="s">
        <v>273</v>
      </c>
      <c r="S84" s="645" t="s">
        <v>268</v>
      </c>
      <c r="T84" s="117" t="s">
        <v>260</v>
      </c>
      <c r="U84" s="129" t="s">
        <v>261</v>
      </c>
      <c r="V84" s="77" t="s">
        <v>262</v>
      </c>
      <c r="W84" s="130" t="s">
        <v>33</v>
      </c>
      <c r="X84" s="494" t="s">
        <v>402</v>
      </c>
      <c r="Y84" s="501" t="s">
        <v>412</v>
      </c>
    </row>
    <row r="85" spans="1:49" s="5" customFormat="1" ht="37.5" customHeight="1">
      <c r="A85" s="5">
        <v>54</v>
      </c>
      <c r="B85" s="267">
        <f t="shared" si="19"/>
        <v>83</v>
      </c>
      <c r="C85" s="213" t="s">
        <v>120</v>
      </c>
      <c r="D85" s="69" t="s">
        <v>89</v>
      </c>
      <c r="E85" s="67" t="s">
        <v>90</v>
      </c>
      <c r="F85" s="70">
        <v>115875</v>
      </c>
      <c r="G85" s="71">
        <v>290</v>
      </c>
      <c r="H85" s="72">
        <v>54</v>
      </c>
      <c r="I85" s="73">
        <v>8.5</v>
      </c>
      <c r="J85" s="666"/>
      <c r="K85" s="563">
        <v>2802</v>
      </c>
      <c r="L85" s="97">
        <v>42877</v>
      </c>
      <c r="M85" s="98">
        <v>0.58333333333333337</v>
      </c>
      <c r="N85" s="97">
        <v>42877</v>
      </c>
      <c r="O85" s="98">
        <v>0.83333333333333337</v>
      </c>
      <c r="P85" s="96">
        <f t="shared" si="18"/>
        <v>0.25</v>
      </c>
      <c r="Q85" s="666" t="s">
        <v>460</v>
      </c>
      <c r="R85" s="67" t="s">
        <v>274</v>
      </c>
      <c r="S85" s="67" t="s">
        <v>136</v>
      </c>
      <c r="T85" s="67" t="s">
        <v>275</v>
      </c>
      <c r="U85" s="77" t="s">
        <v>276</v>
      </c>
      <c r="V85" s="77" t="s">
        <v>277</v>
      </c>
      <c r="W85" s="81" t="s">
        <v>263</v>
      </c>
      <c r="X85" s="481" t="s">
        <v>404</v>
      </c>
      <c r="Y85" s="500"/>
    </row>
    <row r="86" spans="1:49" s="8" customFormat="1" ht="37.5" customHeight="1">
      <c r="A86" s="5"/>
      <c r="B86" s="270">
        <f t="shared" si="19"/>
        <v>84</v>
      </c>
      <c r="C86" s="130" t="s">
        <v>278</v>
      </c>
      <c r="D86" s="558" t="s">
        <v>279</v>
      </c>
      <c r="E86" s="177" t="s">
        <v>63</v>
      </c>
      <c r="F86" s="157">
        <v>65591</v>
      </c>
      <c r="G86" s="158">
        <v>274.89999999999998</v>
      </c>
      <c r="H86" s="158">
        <v>47</v>
      </c>
      <c r="I86" s="159">
        <v>6.8</v>
      </c>
      <c r="J86" s="666"/>
      <c r="K86" s="136">
        <f>VLOOKUP($C$3:$C$236,$AB$12:$AC$42,2,FALSE)</f>
        <v>1968</v>
      </c>
      <c r="L86" s="170">
        <v>42877</v>
      </c>
      <c r="M86" s="195">
        <v>0.29166666666666669</v>
      </c>
      <c r="N86" s="170">
        <v>42877</v>
      </c>
      <c r="O86" s="171">
        <v>0.625</v>
      </c>
      <c r="P86" s="562">
        <f t="shared" si="18"/>
        <v>0.33333333333333331</v>
      </c>
      <c r="Q86" s="666"/>
      <c r="R86" s="642" t="s">
        <v>258</v>
      </c>
      <c r="S86" s="643" t="s">
        <v>280</v>
      </c>
      <c r="T86" s="117" t="s">
        <v>281</v>
      </c>
      <c r="U86" s="129" t="s">
        <v>282</v>
      </c>
      <c r="V86" s="77" t="s">
        <v>283</v>
      </c>
      <c r="W86" s="130" t="s">
        <v>272</v>
      </c>
      <c r="X86" s="485"/>
      <c r="Y86" s="501" t="s">
        <v>412</v>
      </c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1:49" s="5" customFormat="1" ht="37.5" customHeight="1">
      <c r="B87" s="270">
        <f t="shared" si="19"/>
        <v>85</v>
      </c>
      <c r="C87" s="118" t="s">
        <v>35</v>
      </c>
      <c r="D87" s="644" t="s">
        <v>36</v>
      </c>
      <c r="E87" s="642" t="s">
        <v>37</v>
      </c>
      <c r="F87" s="157">
        <v>168666</v>
      </c>
      <c r="G87" s="158">
        <v>348</v>
      </c>
      <c r="H87" s="122">
        <v>58</v>
      </c>
      <c r="I87" s="123">
        <v>8.5</v>
      </c>
      <c r="J87" s="667"/>
      <c r="K87" s="425">
        <f>VLOOKUP($C$3:$C$236,$AB$12:$AC$42,2,FALSE)</f>
        <v>4573</v>
      </c>
      <c r="L87" s="124">
        <v>42878</v>
      </c>
      <c r="M87" s="195">
        <v>0.29166666666666669</v>
      </c>
      <c r="N87" s="124">
        <v>42878</v>
      </c>
      <c r="O87" s="171">
        <v>0.75</v>
      </c>
      <c r="P87" s="646">
        <f t="shared" si="18"/>
        <v>0.45833333333333331</v>
      </c>
      <c r="Q87" s="667"/>
      <c r="R87" s="645" t="s">
        <v>137</v>
      </c>
      <c r="S87" s="645" t="s">
        <v>264</v>
      </c>
      <c r="T87" s="117" t="s">
        <v>260</v>
      </c>
      <c r="U87" s="129" t="s">
        <v>261</v>
      </c>
      <c r="V87" s="77" t="s">
        <v>262</v>
      </c>
      <c r="W87" s="130" t="s">
        <v>33</v>
      </c>
      <c r="X87" s="496" t="s">
        <v>387</v>
      </c>
      <c r="Y87" s="501" t="s">
        <v>412</v>
      </c>
    </row>
    <row r="88" spans="1:49" s="5" customFormat="1" ht="37.5" customHeight="1">
      <c r="A88" s="5">
        <v>55</v>
      </c>
      <c r="B88" s="271">
        <f t="shared" si="19"/>
        <v>86</v>
      </c>
      <c r="C88" s="198" t="s">
        <v>265</v>
      </c>
      <c r="D88" s="145" t="s">
        <v>266</v>
      </c>
      <c r="E88" s="146" t="s">
        <v>267</v>
      </c>
      <c r="F88" s="147">
        <v>53049</v>
      </c>
      <c r="G88" s="148">
        <v>220.6</v>
      </c>
      <c r="H88" s="148">
        <v>48</v>
      </c>
      <c r="I88" s="199">
        <v>7.6</v>
      </c>
      <c r="J88" s="668"/>
      <c r="K88" s="609">
        <v>722</v>
      </c>
      <c r="L88" s="201">
        <v>42880</v>
      </c>
      <c r="M88" s="202">
        <v>0.375</v>
      </c>
      <c r="N88" s="201">
        <v>42880</v>
      </c>
      <c r="O88" s="202">
        <v>0.79166666666666663</v>
      </c>
      <c r="P88" s="291">
        <f t="shared" si="18"/>
        <v>0.41666666666666663</v>
      </c>
      <c r="Q88" s="668" t="s">
        <v>461</v>
      </c>
      <c r="R88" s="143" t="s">
        <v>459</v>
      </c>
      <c r="S88" s="207" t="s">
        <v>166</v>
      </c>
      <c r="T88" s="203" t="s">
        <v>269</v>
      </c>
      <c r="U88" s="154" t="s">
        <v>270</v>
      </c>
      <c r="V88" s="154" t="s">
        <v>271</v>
      </c>
      <c r="W88" s="155" t="s">
        <v>366</v>
      </c>
      <c r="X88" s="507" t="s">
        <v>415</v>
      </c>
      <c r="Y88" s="507"/>
    </row>
    <row r="89" spans="1:49" s="5" customFormat="1" ht="37.5" customHeight="1">
      <c r="A89" s="5">
        <v>56</v>
      </c>
      <c r="B89" s="271">
        <f t="shared" si="19"/>
        <v>87</v>
      </c>
      <c r="C89" s="172" t="s">
        <v>284</v>
      </c>
      <c r="D89" s="173" t="s">
        <v>266</v>
      </c>
      <c r="E89" s="143" t="s">
        <v>267</v>
      </c>
      <c r="F89" s="147">
        <v>75166</v>
      </c>
      <c r="G89" s="149">
        <v>252.9</v>
      </c>
      <c r="H89" s="149">
        <v>48.7</v>
      </c>
      <c r="I89" s="150">
        <v>8</v>
      </c>
      <c r="J89" s="666"/>
      <c r="K89" s="564">
        <v>908</v>
      </c>
      <c r="L89" s="201">
        <v>42880</v>
      </c>
      <c r="M89" s="175">
        <v>0.375</v>
      </c>
      <c r="N89" s="201">
        <v>42880</v>
      </c>
      <c r="O89" s="175">
        <v>0.70833333333333337</v>
      </c>
      <c r="P89" s="291">
        <f t="shared" si="18"/>
        <v>0.33333333333333337</v>
      </c>
      <c r="Q89" s="666" t="s">
        <v>462</v>
      </c>
      <c r="R89" s="143" t="s">
        <v>285</v>
      </c>
      <c r="S89" s="143" t="s">
        <v>286</v>
      </c>
      <c r="T89" s="143" t="s">
        <v>269</v>
      </c>
      <c r="U89" s="154" t="s">
        <v>270</v>
      </c>
      <c r="V89" s="154" t="s">
        <v>271</v>
      </c>
      <c r="W89" s="155" t="s">
        <v>272</v>
      </c>
      <c r="X89" s="514" t="s">
        <v>287</v>
      </c>
      <c r="Y89" s="507"/>
    </row>
    <row r="90" spans="1:49" s="5" customFormat="1" ht="37.5" customHeight="1">
      <c r="B90" s="273">
        <f t="shared" si="19"/>
        <v>88</v>
      </c>
      <c r="C90" s="191" t="s">
        <v>288</v>
      </c>
      <c r="D90" s="644" t="s">
        <v>266</v>
      </c>
      <c r="E90" s="642" t="s">
        <v>267</v>
      </c>
      <c r="F90" s="179">
        <v>102587</v>
      </c>
      <c r="G90" s="181">
        <v>272.2</v>
      </c>
      <c r="H90" s="181">
        <v>61.2</v>
      </c>
      <c r="I90" s="182">
        <v>8.1999999999999993</v>
      </c>
      <c r="J90" s="666"/>
      <c r="K90" s="183">
        <f>VLOOKUP($C$3:$C$236,$AB$12:$AC$42,2,FALSE)</f>
        <v>3189</v>
      </c>
      <c r="L90" s="192">
        <v>42881</v>
      </c>
      <c r="M90" s="210"/>
      <c r="N90" s="192">
        <v>42881</v>
      </c>
      <c r="O90" s="210"/>
      <c r="P90" s="562">
        <f t="shared" si="18"/>
        <v>0</v>
      </c>
      <c r="Q90" s="666"/>
      <c r="R90" s="211"/>
      <c r="S90" s="211"/>
      <c r="T90" s="188" t="s">
        <v>269</v>
      </c>
      <c r="U90" s="187" t="s">
        <v>270</v>
      </c>
      <c r="V90" s="126" t="s">
        <v>271</v>
      </c>
      <c r="W90" s="130" t="s">
        <v>272</v>
      </c>
      <c r="X90" s="485"/>
      <c r="Y90" s="501" t="s">
        <v>412</v>
      </c>
    </row>
    <row r="91" spans="1:49" s="5" customFormat="1" ht="37.5" customHeight="1">
      <c r="B91" s="273">
        <f t="shared" si="19"/>
        <v>89</v>
      </c>
      <c r="C91" s="178" t="s">
        <v>24</v>
      </c>
      <c r="D91" s="558" t="s">
        <v>25</v>
      </c>
      <c r="E91" s="177" t="s">
        <v>26</v>
      </c>
      <c r="F91" s="179">
        <v>72458</v>
      </c>
      <c r="G91" s="180">
        <v>248.52</v>
      </c>
      <c r="H91" s="181">
        <v>53.88</v>
      </c>
      <c r="I91" s="182">
        <v>8.2100000000000009</v>
      </c>
      <c r="J91" s="666"/>
      <c r="K91" s="183">
        <f>VLOOKUP($C$3:$C$236,$AB$12:$AC$42,2,FALSE)</f>
        <v>1610</v>
      </c>
      <c r="L91" s="184">
        <v>42882</v>
      </c>
      <c r="M91" s="185">
        <v>0.33333333333333331</v>
      </c>
      <c r="N91" s="184">
        <v>42882</v>
      </c>
      <c r="O91" s="185">
        <v>0.70833333333333337</v>
      </c>
      <c r="P91" s="78">
        <f t="shared" si="18"/>
        <v>0.37500000000000006</v>
      </c>
      <c r="Q91" s="666"/>
      <c r="R91" s="186" t="s">
        <v>137</v>
      </c>
      <c r="S91" s="212" t="s">
        <v>28</v>
      </c>
      <c r="T91" s="177" t="s">
        <v>260</v>
      </c>
      <c r="U91" s="187" t="s">
        <v>261</v>
      </c>
      <c r="V91" s="126" t="s">
        <v>262</v>
      </c>
      <c r="W91" s="130" t="s">
        <v>272</v>
      </c>
      <c r="X91" s="485"/>
      <c r="Y91" s="501" t="s">
        <v>412</v>
      </c>
    </row>
    <row r="92" spans="1:49" s="5" customFormat="1" ht="37.5" customHeight="1" thickBot="1">
      <c r="A92" s="5">
        <v>57</v>
      </c>
      <c r="B92" s="268">
        <f t="shared" si="19"/>
        <v>90</v>
      </c>
      <c r="C92" s="224" t="s">
        <v>284</v>
      </c>
      <c r="D92" s="225" t="s">
        <v>266</v>
      </c>
      <c r="E92" s="223" t="s">
        <v>267</v>
      </c>
      <c r="F92" s="226">
        <v>75166</v>
      </c>
      <c r="G92" s="227">
        <v>252.9</v>
      </c>
      <c r="H92" s="227">
        <v>48.7</v>
      </c>
      <c r="I92" s="228">
        <v>8</v>
      </c>
      <c r="J92" s="674"/>
      <c r="K92" s="612">
        <v>926</v>
      </c>
      <c r="L92" s="240">
        <v>42884</v>
      </c>
      <c r="M92" s="230">
        <v>0.33333333333333331</v>
      </c>
      <c r="N92" s="240">
        <v>42884</v>
      </c>
      <c r="O92" s="230">
        <v>0.66666666666666663</v>
      </c>
      <c r="P92" s="232">
        <f t="shared" si="18"/>
        <v>0.33333333333333331</v>
      </c>
      <c r="Q92" s="674" t="s">
        <v>462</v>
      </c>
      <c r="R92" s="223" t="s">
        <v>459</v>
      </c>
      <c r="S92" s="223" t="s">
        <v>286</v>
      </c>
      <c r="T92" s="223" t="s">
        <v>269</v>
      </c>
      <c r="U92" s="231" t="s">
        <v>270</v>
      </c>
      <c r="V92" s="231" t="s">
        <v>271</v>
      </c>
      <c r="W92" s="234" t="s">
        <v>272</v>
      </c>
      <c r="X92" s="482" t="s">
        <v>287</v>
      </c>
      <c r="Y92" s="615"/>
    </row>
    <row r="93" spans="1:49" s="5" customFormat="1" ht="37.5" customHeight="1">
      <c r="A93" s="5">
        <v>58</v>
      </c>
      <c r="B93" s="269">
        <f t="shared" si="19"/>
        <v>91</v>
      </c>
      <c r="C93" s="260" t="s">
        <v>265</v>
      </c>
      <c r="D93" s="215" t="s">
        <v>266</v>
      </c>
      <c r="E93" s="221" t="s">
        <v>267</v>
      </c>
      <c r="F93" s="216">
        <v>53049</v>
      </c>
      <c r="G93" s="235">
        <v>220.6</v>
      </c>
      <c r="H93" s="217">
        <v>48</v>
      </c>
      <c r="I93" s="218">
        <v>7.6</v>
      </c>
      <c r="J93" s="673"/>
      <c r="K93" s="608">
        <v>1115</v>
      </c>
      <c r="L93" s="261">
        <v>42887</v>
      </c>
      <c r="M93" s="262">
        <v>0.54166666666666663</v>
      </c>
      <c r="N93" s="261">
        <v>42887</v>
      </c>
      <c r="O93" s="262">
        <v>0.875</v>
      </c>
      <c r="P93" s="220">
        <f t="shared" si="18"/>
        <v>0.33333333333333337</v>
      </c>
      <c r="Q93" s="673"/>
      <c r="R93" s="263" t="s">
        <v>289</v>
      </c>
      <c r="S93" s="214" t="s">
        <v>264</v>
      </c>
      <c r="T93" s="214" t="s">
        <v>269</v>
      </c>
      <c r="U93" s="219" t="s">
        <v>290</v>
      </c>
      <c r="V93" s="219" t="s">
        <v>271</v>
      </c>
      <c r="W93" s="222" t="s">
        <v>272</v>
      </c>
      <c r="X93" s="481" t="s">
        <v>416</v>
      </c>
      <c r="Y93" s="618"/>
    </row>
    <row r="94" spans="1:49" s="5" customFormat="1" ht="37.5" customHeight="1">
      <c r="B94" s="270">
        <f t="shared" si="19"/>
        <v>92</v>
      </c>
      <c r="C94" s="118" t="s">
        <v>35</v>
      </c>
      <c r="D94" s="644" t="s">
        <v>36</v>
      </c>
      <c r="E94" s="642" t="s">
        <v>37</v>
      </c>
      <c r="F94" s="157">
        <v>168666</v>
      </c>
      <c r="G94" s="158">
        <v>348</v>
      </c>
      <c r="H94" s="122">
        <v>58</v>
      </c>
      <c r="I94" s="123">
        <v>8.5</v>
      </c>
      <c r="J94" s="667"/>
      <c r="K94" s="425">
        <f>VLOOKUP($C$3:$C$236,$AB$12:$AC$42,2,FALSE)</f>
        <v>4573</v>
      </c>
      <c r="L94" s="124">
        <v>42888</v>
      </c>
      <c r="M94" s="444">
        <v>0.33333333333333331</v>
      </c>
      <c r="N94" s="124">
        <v>42888</v>
      </c>
      <c r="O94" s="445">
        <v>0.75</v>
      </c>
      <c r="P94" s="562">
        <f t="shared" si="18"/>
        <v>0.41666666666666669</v>
      </c>
      <c r="Q94" s="667"/>
      <c r="R94" s="645" t="s">
        <v>150</v>
      </c>
      <c r="S94" s="186" t="s">
        <v>137</v>
      </c>
      <c r="T94" s="117" t="s">
        <v>260</v>
      </c>
      <c r="U94" s="129" t="s">
        <v>261</v>
      </c>
      <c r="V94" s="77" t="s">
        <v>262</v>
      </c>
      <c r="W94" s="130" t="s">
        <v>33</v>
      </c>
      <c r="X94" s="496" t="s">
        <v>387</v>
      </c>
      <c r="Y94" s="501" t="s">
        <v>412</v>
      </c>
    </row>
    <row r="95" spans="1:49" s="8" customFormat="1" ht="37.5" customHeight="1">
      <c r="A95" s="5">
        <v>59</v>
      </c>
      <c r="B95" s="267">
        <f t="shared" si="19"/>
        <v>93</v>
      </c>
      <c r="C95" s="93" t="s">
        <v>284</v>
      </c>
      <c r="D95" s="69" t="s">
        <v>266</v>
      </c>
      <c r="E95" s="67" t="s">
        <v>267</v>
      </c>
      <c r="F95" s="70">
        <v>75166</v>
      </c>
      <c r="G95" s="72">
        <v>252.9</v>
      </c>
      <c r="H95" s="72">
        <v>48.7</v>
      </c>
      <c r="I95" s="73">
        <v>8</v>
      </c>
      <c r="J95" s="666"/>
      <c r="K95" s="563">
        <v>1099</v>
      </c>
      <c r="L95" s="86">
        <v>42889</v>
      </c>
      <c r="M95" s="98">
        <v>0.33333333333333331</v>
      </c>
      <c r="N95" s="86">
        <v>42889</v>
      </c>
      <c r="O95" s="98">
        <v>0.66666666666666663</v>
      </c>
      <c r="P95" s="78">
        <f t="shared" si="18"/>
        <v>0.33333333333333331</v>
      </c>
      <c r="Q95" s="666"/>
      <c r="R95" s="67" t="s">
        <v>268</v>
      </c>
      <c r="S95" s="67" t="s">
        <v>286</v>
      </c>
      <c r="T95" s="67" t="s">
        <v>269</v>
      </c>
      <c r="U95" s="77" t="s">
        <v>270</v>
      </c>
      <c r="V95" s="77" t="s">
        <v>271</v>
      </c>
      <c r="W95" s="81" t="s">
        <v>272</v>
      </c>
      <c r="X95" s="481" t="s">
        <v>287</v>
      </c>
      <c r="Y95" s="500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1:49" s="5" customFormat="1" ht="37.5" customHeight="1">
      <c r="B96" s="270">
        <f t="shared" si="19"/>
        <v>94</v>
      </c>
      <c r="C96" s="118" t="s">
        <v>196</v>
      </c>
      <c r="D96" s="644" t="s">
        <v>36</v>
      </c>
      <c r="E96" s="642" t="s">
        <v>37</v>
      </c>
      <c r="F96" s="157">
        <v>138279</v>
      </c>
      <c r="G96" s="158">
        <v>311.12</v>
      </c>
      <c r="H96" s="122">
        <v>63.45</v>
      </c>
      <c r="I96" s="123">
        <v>8.6</v>
      </c>
      <c r="J96" s="667"/>
      <c r="K96" s="425">
        <f>VLOOKUP($C$3:$C$236,$AB$12:$AC$42,2,FALSE)</f>
        <v>3387</v>
      </c>
      <c r="L96" s="124">
        <v>42890</v>
      </c>
      <c r="M96" s="444">
        <v>0.375</v>
      </c>
      <c r="N96" s="124">
        <v>42890</v>
      </c>
      <c r="O96" s="445">
        <v>0.75</v>
      </c>
      <c r="P96" s="562">
        <f t="shared" si="18"/>
        <v>0.375</v>
      </c>
      <c r="Q96" s="667"/>
      <c r="R96" s="645" t="s">
        <v>259</v>
      </c>
      <c r="S96" s="186" t="s">
        <v>291</v>
      </c>
      <c r="T96" s="117" t="s">
        <v>260</v>
      </c>
      <c r="U96" s="129" t="s">
        <v>261</v>
      </c>
      <c r="V96" s="77" t="s">
        <v>262</v>
      </c>
      <c r="W96" s="130" t="s">
        <v>263</v>
      </c>
      <c r="X96" s="492" t="s">
        <v>393</v>
      </c>
      <c r="Y96" s="501" t="s">
        <v>412</v>
      </c>
    </row>
    <row r="97" spans="1:49" s="5" customFormat="1" ht="37.5" customHeight="1">
      <c r="B97" s="273">
        <f t="shared" si="19"/>
        <v>95</v>
      </c>
      <c r="C97" s="191" t="s">
        <v>284</v>
      </c>
      <c r="D97" s="558" t="s">
        <v>266</v>
      </c>
      <c r="E97" s="177" t="s">
        <v>267</v>
      </c>
      <c r="F97" s="179">
        <v>75166</v>
      </c>
      <c r="G97" s="559">
        <v>252.9</v>
      </c>
      <c r="H97" s="559">
        <v>48.7</v>
      </c>
      <c r="I97" s="560">
        <v>8</v>
      </c>
      <c r="J97" s="675"/>
      <c r="K97" s="183">
        <f>VLOOKUP($C$3:$C$236,$AB$12:$AC$42,2,FALSE)</f>
        <v>1624</v>
      </c>
      <c r="L97" s="606">
        <v>42890</v>
      </c>
      <c r="M97" s="561">
        <v>0.45833333333333331</v>
      </c>
      <c r="N97" s="606">
        <v>42890</v>
      </c>
      <c r="O97" s="561">
        <v>0.79166666666666663</v>
      </c>
      <c r="P97" s="562">
        <f t="shared" si="18"/>
        <v>0.33333333333333331</v>
      </c>
      <c r="Q97" s="675"/>
      <c r="R97" s="177" t="s">
        <v>292</v>
      </c>
      <c r="S97" s="177"/>
      <c r="T97" s="177" t="s">
        <v>269</v>
      </c>
      <c r="U97" s="187" t="s">
        <v>270</v>
      </c>
      <c r="V97" s="187" t="s">
        <v>271</v>
      </c>
      <c r="W97" s="191" t="s">
        <v>272</v>
      </c>
      <c r="X97" s="607"/>
      <c r="Y97" s="594" t="s">
        <v>442</v>
      </c>
    </row>
    <row r="98" spans="1:49" s="8" customFormat="1" ht="37.5" customHeight="1">
      <c r="A98" s="5"/>
      <c r="B98" s="270">
        <f t="shared" si="19"/>
        <v>96</v>
      </c>
      <c r="C98" s="131" t="s">
        <v>293</v>
      </c>
      <c r="D98" s="424" t="s">
        <v>294</v>
      </c>
      <c r="E98" s="117" t="s">
        <v>295</v>
      </c>
      <c r="F98" s="120">
        <v>24318</v>
      </c>
      <c r="G98" s="121">
        <v>180</v>
      </c>
      <c r="H98" s="121"/>
      <c r="I98" s="194">
        <v>7.3</v>
      </c>
      <c r="J98" s="676"/>
      <c r="K98" s="168">
        <f>VLOOKUP($C$3:$C$236,$AB$12:$AC$42,2,FALSE)</f>
        <v>836</v>
      </c>
      <c r="L98" s="124">
        <v>42890</v>
      </c>
      <c r="M98" s="138">
        <v>0.5</v>
      </c>
      <c r="N98" s="124">
        <v>42890</v>
      </c>
      <c r="O98" s="125">
        <v>0.83333333333333337</v>
      </c>
      <c r="P98" s="613">
        <f t="shared" si="18"/>
        <v>0.33333333333333337</v>
      </c>
      <c r="Q98" s="676"/>
      <c r="R98" s="129"/>
      <c r="S98" s="117"/>
      <c r="T98" s="117" t="s">
        <v>296</v>
      </c>
      <c r="U98" s="129" t="s">
        <v>297</v>
      </c>
      <c r="V98" s="129" t="s">
        <v>298</v>
      </c>
      <c r="W98" s="130" t="s">
        <v>263</v>
      </c>
      <c r="X98" s="494" t="s">
        <v>403</v>
      </c>
      <c r="Y98" s="594" t="s">
        <v>442</v>
      </c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1:49" s="5" customFormat="1" ht="37.5" customHeight="1">
      <c r="B99" s="270">
        <f t="shared" si="19"/>
        <v>97</v>
      </c>
      <c r="C99" s="130" t="s">
        <v>278</v>
      </c>
      <c r="D99" s="69" t="s">
        <v>279</v>
      </c>
      <c r="E99" s="67" t="s">
        <v>63</v>
      </c>
      <c r="F99" s="157">
        <v>65591</v>
      </c>
      <c r="G99" s="158">
        <v>274.89999999999998</v>
      </c>
      <c r="H99" s="158">
        <v>47</v>
      </c>
      <c r="I99" s="159">
        <v>6.8</v>
      </c>
      <c r="J99" s="666"/>
      <c r="K99" s="136">
        <f>VLOOKUP($C$3:$C$236,$AB$12:$AC$42,2,FALSE)</f>
        <v>1968</v>
      </c>
      <c r="L99" s="170">
        <v>42891</v>
      </c>
      <c r="M99" s="138">
        <v>0.5</v>
      </c>
      <c r="N99" s="170">
        <v>42891</v>
      </c>
      <c r="O99" s="160">
        <v>0.95833333333333337</v>
      </c>
      <c r="P99" s="78">
        <f t="shared" si="18"/>
        <v>0.45833333333333337</v>
      </c>
      <c r="Q99" s="666"/>
      <c r="R99" s="95" t="s">
        <v>280</v>
      </c>
      <c r="S99" s="79" t="s">
        <v>299</v>
      </c>
      <c r="T99" s="117" t="s">
        <v>281</v>
      </c>
      <c r="U99" s="129" t="s">
        <v>282</v>
      </c>
      <c r="V99" s="77" t="s">
        <v>283</v>
      </c>
      <c r="W99" s="130" t="s">
        <v>33</v>
      </c>
      <c r="X99" s="485" t="s">
        <v>403</v>
      </c>
      <c r="Y99" s="501" t="s">
        <v>412</v>
      </c>
      <c r="AB99" s="5" t="s">
        <v>419</v>
      </c>
    </row>
    <row r="100" spans="1:49" s="5" customFormat="1" ht="37.5" customHeight="1">
      <c r="A100" s="5">
        <v>60</v>
      </c>
      <c r="B100" s="267">
        <f t="shared" si="19"/>
        <v>98</v>
      </c>
      <c r="C100" s="88" t="s">
        <v>265</v>
      </c>
      <c r="D100" s="83" t="s">
        <v>266</v>
      </c>
      <c r="E100" s="79" t="s">
        <v>267</v>
      </c>
      <c r="F100" s="70">
        <v>53049</v>
      </c>
      <c r="G100" s="71">
        <v>220.6</v>
      </c>
      <c r="H100" s="71">
        <v>48</v>
      </c>
      <c r="I100" s="89">
        <v>7.6</v>
      </c>
      <c r="J100" s="668"/>
      <c r="K100" s="611">
        <v>636</v>
      </c>
      <c r="L100" s="90">
        <v>42892</v>
      </c>
      <c r="M100" s="91">
        <v>0.375</v>
      </c>
      <c r="N100" s="90">
        <v>42892</v>
      </c>
      <c r="O100" s="91">
        <v>0.79166666666666663</v>
      </c>
      <c r="P100" s="78">
        <f t="shared" si="18"/>
        <v>0.41666666666666663</v>
      </c>
      <c r="Q100" s="668"/>
      <c r="R100" s="67" t="s">
        <v>220</v>
      </c>
      <c r="S100" s="67" t="s">
        <v>161</v>
      </c>
      <c r="T100" s="76" t="s">
        <v>269</v>
      </c>
      <c r="U100" s="77" t="s">
        <v>270</v>
      </c>
      <c r="V100" s="77" t="s">
        <v>271</v>
      </c>
      <c r="W100" s="81" t="s">
        <v>272</v>
      </c>
      <c r="X100" s="481" t="s">
        <v>416</v>
      </c>
      <c r="Y100" s="500"/>
    </row>
    <row r="101" spans="1:49" s="5" customFormat="1" ht="37.5" customHeight="1">
      <c r="B101" s="270">
        <f t="shared" si="19"/>
        <v>99</v>
      </c>
      <c r="C101" s="118" t="s">
        <v>115</v>
      </c>
      <c r="D101" s="644" t="s">
        <v>36</v>
      </c>
      <c r="E101" s="642" t="s">
        <v>37</v>
      </c>
      <c r="F101" s="157">
        <v>168666</v>
      </c>
      <c r="G101" s="158">
        <v>348</v>
      </c>
      <c r="H101" s="122">
        <v>58</v>
      </c>
      <c r="I101" s="123">
        <v>8.5</v>
      </c>
      <c r="J101" s="667"/>
      <c r="K101" s="425">
        <f>VLOOKUP($C$3:$C$236,$AB$12:$AC$42,2,FALSE)</f>
        <v>4559</v>
      </c>
      <c r="L101" s="124">
        <v>42892</v>
      </c>
      <c r="M101" s="444">
        <v>0.35416666666666669</v>
      </c>
      <c r="N101" s="124">
        <v>42892</v>
      </c>
      <c r="O101" s="445">
        <v>0.66666666666666663</v>
      </c>
      <c r="P101" s="562">
        <f t="shared" si="18"/>
        <v>0.31249999999999994</v>
      </c>
      <c r="Q101" s="667"/>
      <c r="R101" s="645" t="s">
        <v>258</v>
      </c>
      <c r="S101" s="186" t="s">
        <v>300</v>
      </c>
      <c r="T101" s="117" t="s">
        <v>260</v>
      </c>
      <c r="U101" s="129" t="s">
        <v>261</v>
      </c>
      <c r="V101" s="77" t="s">
        <v>262</v>
      </c>
      <c r="W101" s="130" t="s">
        <v>263</v>
      </c>
      <c r="X101" s="492" t="s">
        <v>402</v>
      </c>
      <c r="Y101" s="501" t="s">
        <v>412</v>
      </c>
    </row>
    <row r="102" spans="1:49" s="5" customFormat="1" ht="37.5" customHeight="1">
      <c r="B102" s="270">
        <f t="shared" si="19"/>
        <v>100</v>
      </c>
      <c r="C102" s="131" t="s">
        <v>293</v>
      </c>
      <c r="D102" s="424" t="s">
        <v>294</v>
      </c>
      <c r="E102" s="117" t="s">
        <v>295</v>
      </c>
      <c r="F102" s="120">
        <v>24318</v>
      </c>
      <c r="G102" s="121">
        <v>180</v>
      </c>
      <c r="H102" s="121"/>
      <c r="I102" s="194">
        <v>7.3</v>
      </c>
      <c r="J102" s="676"/>
      <c r="K102" s="168">
        <f>VLOOKUP($C$3:$C$236,$AB$12:$AC$42,2,FALSE)</f>
        <v>836</v>
      </c>
      <c r="L102" s="124">
        <v>42894</v>
      </c>
      <c r="M102" s="166">
        <v>0.70833333333333337</v>
      </c>
      <c r="N102" s="124">
        <v>42896</v>
      </c>
      <c r="O102" s="166">
        <v>0.91666666666666663</v>
      </c>
      <c r="P102" s="613">
        <f t="shared" si="18"/>
        <v>0.20833333333333326</v>
      </c>
      <c r="Q102" s="676"/>
      <c r="R102" s="128" t="s">
        <v>148</v>
      </c>
      <c r="S102" s="117" t="s">
        <v>301</v>
      </c>
      <c r="T102" s="117" t="s">
        <v>296</v>
      </c>
      <c r="U102" s="129" t="s">
        <v>297</v>
      </c>
      <c r="V102" s="129" t="s">
        <v>298</v>
      </c>
      <c r="W102" s="130" t="s">
        <v>33</v>
      </c>
      <c r="X102" s="485" t="s">
        <v>403</v>
      </c>
      <c r="Y102" s="594" t="s">
        <v>442</v>
      </c>
    </row>
    <row r="103" spans="1:49" s="5" customFormat="1" ht="37.5" customHeight="1">
      <c r="B103" s="270">
        <f t="shared" si="19"/>
        <v>101</v>
      </c>
      <c r="C103" s="131" t="s">
        <v>293</v>
      </c>
      <c r="D103" s="424" t="s">
        <v>294</v>
      </c>
      <c r="E103" s="117" t="s">
        <v>295</v>
      </c>
      <c r="F103" s="120">
        <v>24318</v>
      </c>
      <c r="G103" s="121">
        <v>180</v>
      </c>
      <c r="H103" s="121"/>
      <c r="I103" s="194">
        <v>7.3</v>
      </c>
      <c r="J103" s="676"/>
      <c r="K103" s="168">
        <f>VLOOKUP($C$3:$C$236,$AB$12:$AC$42,2,FALSE)</f>
        <v>836</v>
      </c>
      <c r="L103" s="124">
        <v>42896</v>
      </c>
      <c r="M103" s="166">
        <v>0.20833333333333334</v>
      </c>
      <c r="N103" s="124">
        <v>42896</v>
      </c>
      <c r="O103" s="125">
        <v>0.5</v>
      </c>
      <c r="P103" s="613">
        <f t="shared" si="18"/>
        <v>0.29166666666666663</v>
      </c>
      <c r="Q103" s="676"/>
      <c r="R103" s="117" t="s">
        <v>301</v>
      </c>
      <c r="S103" s="117" t="s">
        <v>302</v>
      </c>
      <c r="T103" s="117" t="s">
        <v>296</v>
      </c>
      <c r="U103" s="129" t="s">
        <v>297</v>
      </c>
      <c r="V103" s="129" t="s">
        <v>298</v>
      </c>
      <c r="W103" s="130" t="s">
        <v>33</v>
      </c>
      <c r="X103" s="485" t="s">
        <v>403</v>
      </c>
      <c r="Y103" s="594" t="s">
        <v>442</v>
      </c>
      <c r="AB103" s="5" t="s">
        <v>386</v>
      </c>
    </row>
    <row r="104" spans="1:49" s="5" customFormat="1" ht="37.5" customHeight="1">
      <c r="A104" s="5">
        <v>61</v>
      </c>
      <c r="B104" s="267">
        <f t="shared" si="19"/>
        <v>102</v>
      </c>
      <c r="C104" s="100" t="s">
        <v>265</v>
      </c>
      <c r="D104" s="83" t="s">
        <v>266</v>
      </c>
      <c r="E104" s="79" t="s">
        <v>267</v>
      </c>
      <c r="F104" s="70">
        <v>53049</v>
      </c>
      <c r="G104" s="71">
        <v>220.6</v>
      </c>
      <c r="H104" s="71">
        <v>48</v>
      </c>
      <c r="I104" s="89">
        <v>7.6</v>
      </c>
      <c r="J104" s="668"/>
      <c r="K104" s="611">
        <v>565</v>
      </c>
      <c r="L104" s="90">
        <v>42897</v>
      </c>
      <c r="M104" s="91">
        <v>0.375</v>
      </c>
      <c r="N104" s="90">
        <v>42897</v>
      </c>
      <c r="O104" s="91">
        <v>0.79166666666666663</v>
      </c>
      <c r="P104" s="78">
        <f t="shared" si="18"/>
        <v>0.41666666666666663</v>
      </c>
      <c r="Q104" s="668"/>
      <c r="R104" s="67" t="s">
        <v>268</v>
      </c>
      <c r="S104" s="67" t="s">
        <v>264</v>
      </c>
      <c r="T104" s="76" t="s">
        <v>269</v>
      </c>
      <c r="U104" s="77" t="s">
        <v>270</v>
      </c>
      <c r="V104" s="77" t="s">
        <v>271</v>
      </c>
      <c r="W104" s="81" t="s">
        <v>272</v>
      </c>
      <c r="X104" s="481" t="s">
        <v>416</v>
      </c>
      <c r="Y104" s="500"/>
    </row>
    <row r="105" spans="1:49" s="5" customFormat="1" ht="37.5" customHeight="1">
      <c r="B105" s="270">
        <f t="shared" si="19"/>
        <v>103</v>
      </c>
      <c r="C105" s="118" t="s">
        <v>115</v>
      </c>
      <c r="D105" s="644" t="s">
        <v>36</v>
      </c>
      <c r="E105" s="642" t="s">
        <v>37</v>
      </c>
      <c r="F105" s="157">
        <v>168666</v>
      </c>
      <c r="G105" s="158">
        <v>348</v>
      </c>
      <c r="H105" s="122">
        <v>58</v>
      </c>
      <c r="I105" s="123">
        <v>8.5</v>
      </c>
      <c r="J105" s="667"/>
      <c r="K105" s="425">
        <f>VLOOKUP($C$3:$C$236,$AB$12:$AC$42,2,FALSE)</f>
        <v>4559</v>
      </c>
      <c r="L105" s="124">
        <v>42898</v>
      </c>
      <c r="M105" s="444">
        <v>0.33333333333333331</v>
      </c>
      <c r="N105" s="124">
        <v>42898</v>
      </c>
      <c r="O105" s="445">
        <v>0.66666666666666663</v>
      </c>
      <c r="P105" s="562">
        <f t="shared" si="18"/>
        <v>0.33333333333333331</v>
      </c>
      <c r="Q105" s="667"/>
      <c r="R105" s="645" t="s">
        <v>291</v>
      </c>
      <c r="S105" s="645" t="s">
        <v>300</v>
      </c>
      <c r="T105" s="117" t="s">
        <v>260</v>
      </c>
      <c r="U105" s="129" t="s">
        <v>261</v>
      </c>
      <c r="V105" s="77" t="s">
        <v>262</v>
      </c>
      <c r="W105" s="130" t="s">
        <v>263</v>
      </c>
      <c r="X105" s="492" t="s">
        <v>60</v>
      </c>
      <c r="Y105" s="501" t="s">
        <v>412</v>
      </c>
    </row>
    <row r="106" spans="1:49" s="5" customFormat="1" ht="37.5" customHeight="1">
      <c r="B106" s="270">
        <f t="shared" si="19"/>
        <v>104</v>
      </c>
      <c r="C106" s="131" t="s">
        <v>293</v>
      </c>
      <c r="D106" s="424" t="s">
        <v>294</v>
      </c>
      <c r="E106" s="117" t="s">
        <v>295</v>
      </c>
      <c r="F106" s="120">
        <v>24318</v>
      </c>
      <c r="G106" s="121">
        <v>180</v>
      </c>
      <c r="H106" s="121"/>
      <c r="I106" s="194">
        <v>7.3</v>
      </c>
      <c r="J106" s="676"/>
      <c r="K106" s="168">
        <f>VLOOKUP($C$3:$C$236,$AB$12:$AC$42,2,FALSE)</f>
        <v>836</v>
      </c>
      <c r="L106" s="124">
        <v>42898</v>
      </c>
      <c r="M106" s="138">
        <v>0.5</v>
      </c>
      <c r="N106" s="124">
        <v>42898</v>
      </c>
      <c r="O106" s="125">
        <v>0.83333333333333337</v>
      </c>
      <c r="P106" s="613">
        <f t="shared" si="18"/>
        <v>0.33333333333333337</v>
      </c>
      <c r="Q106" s="676"/>
      <c r="R106" s="129"/>
      <c r="S106" s="117"/>
      <c r="T106" s="117" t="s">
        <v>296</v>
      </c>
      <c r="U106" s="129" t="s">
        <v>297</v>
      </c>
      <c r="V106" s="129" t="s">
        <v>298</v>
      </c>
      <c r="W106" s="130" t="s">
        <v>263</v>
      </c>
      <c r="X106" s="494" t="s">
        <v>403</v>
      </c>
      <c r="Y106" s="594" t="s">
        <v>442</v>
      </c>
    </row>
    <row r="107" spans="1:49" s="5" customFormat="1" ht="37.5" customHeight="1">
      <c r="B107" s="270">
        <f t="shared" si="19"/>
        <v>105</v>
      </c>
      <c r="C107" s="118" t="s">
        <v>196</v>
      </c>
      <c r="D107" s="644" t="s">
        <v>36</v>
      </c>
      <c r="E107" s="642" t="s">
        <v>37</v>
      </c>
      <c r="F107" s="157">
        <v>138279</v>
      </c>
      <c r="G107" s="158">
        <v>311.12</v>
      </c>
      <c r="H107" s="122">
        <v>63.45</v>
      </c>
      <c r="I107" s="123">
        <v>8.6</v>
      </c>
      <c r="J107" s="667"/>
      <c r="K107" s="425">
        <f>VLOOKUP($C$3:$C$236,$AB$12:$AC$42,2,FALSE)</f>
        <v>3387</v>
      </c>
      <c r="L107" s="124">
        <v>42900</v>
      </c>
      <c r="M107" s="444">
        <v>0.375</v>
      </c>
      <c r="N107" s="124">
        <v>42900</v>
      </c>
      <c r="O107" s="445">
        <v>0.75</v>
      </c>
      <c r="P107" s="562">
        <f t="shared" si="18"/>
        <v>0.375</v>
      </c>
      <c r="Q107" s="667"/>
      <c r="R107" s="645" t="s">
        <v>259</v>
      </c>
      <c r="S107" s="186" t="s">
        <v>291</v>
      </c>
      <c r="T107" s="117" t="s">
        <v>260</v>
      </c>
      <c r="U107" s="129" t="s">
        <v>261</v>
      </c>
      <c r="V107" s="77" t="s">
        <v>262</v>
      </c>
      <c r="W107" s="130" t="s">
        <v>263</v>
      </c>
      <c r="X107" s="496" t="s">
        <v>60</v>
      </c>
      <c r="Y107" s="501" t="s">
        <v>412</v>
      </c>
    </row>
    <row r="108" spans="1:49" s="5" customFormat="1" ht="37.5" customHeight="1">
      <c r="B108" s="270">
        <f t="shared" si="19"/>
        <v>106</v>
      </c>
      <c r="C108" s="446" t="s">
        <v>303</v>
      </c>
      <c r="D108" s="644" t="s">
        <v>36</v>
      </c>
      <c r="E108" s="642" t="s">
        <v>37</v>
      </c>
      <c r="F108" s="157">
        <v>168666</v>
      </c>
      <c r="G108" s="158">
        <v>348</v>
      </c>
      <c r="H108" s="122">
        <v>58</v>
      </c>
      <c r="I108" s="159">
        <v>8.5</v>
      </c>
      <c r="J108" s="666"/>
      <c r="K108" s="136">
        <f>VLOOKUP($C$3:$C$236,$AB$12:$AC$42,2,FALSE)</f>
        <v>4573</v>
      </c>
      <c r="L108" s="165">
        <v>42901</v>
      </c>
      <c r="M108" s="444">
        <v>0.29166666666666669</v>
      </c>
      <c r="N108" s="165">
        <v>42901</v>
      </c>
      <c r="O108" s="445">
        <v>0.875</v>
      </c>
      <c r="P108" s="562">
        <f t="shared" si="18"/>
        <v>0.58333333333333326</v>
      </c>
      <c r="Q108" s="666"/>
      <c r="R108" s="645"/>
      <c r="S108" s="645"/>
      <c r="T108" s="117" t="s">
        <v>260</v>
      </c>
      <c r="U108" s="129" t="s">
        <v>261</v>
      </c>
      <c r="V108" s="77" t="s">
        <v>262</v>
      </c>
      <c r="W108" s="130" t="s">
        <v>263</v>
      </c>
      <c r="X108" s="496" t="s">
        <v>387</v>
      </c>
      <c r="Y108" s="501" t="s">
        <v>412</v>
      </c>
    </row>
    <row r="109" spans="1:49" s="5" customFormat="1" ht="37.5" customHeight="1">
      <c r="A109" s="5">
        <v>62</v>
      </c>
      <c r="B109" s="267">
        <f t="shared" si="19"/>
        <v>107</v>
      </c>
      <c r="C109" s="100" t="s">
        <v>265</v>
      </c>
      <c r="D109" s="83" t="s">
        <v>266</v>
      </c>
      <c r="E109" s="79" t="s">
        <v>267</v>
      </c>
      <c r="F109" s="70">
        <v>53049</v>
      </c>
      <c r="G109" s="71">
        <v>220.6</v>
      </c>
      <c r="H109" s="71">
        <v>48</v>
      </c>
      <c r="I109" s="89">
        <v>7.6</v>
      </c>
      <c r="J109" s="668"/>
      <c r="K109" s="611">
        <v>475</v>
      </c>
      <c r="L109" s="90">
        <v>42902</v>
      </c>
      <c r="M109" s="91">
        <v>0.375</v>
      </c>
      <c r="N109" s="90">
        <v>42902</v>
      </c>
      <c r="O109" s="91">
        <v>0.79166666666666663</v>
      </c>
      <c r="P109" s="78">
        <f t="shared" si="18"/>
        <v>0.41666666666666663</v>
      </c>
      <c r="Q109" s="668"/>
      <c r="R109" s="67" t="s">
        <v>268</v>
      </c>
      <c r="S109" s="67" t="s">
        <v>264</v>
      </c>
      <c r="T109" s="76" t="s">
        <v>269</v>
      </c>
      <c r="U109" s="77" t="s">
        <v>270</v>
      </c>
      <c r="V109" s="77" t="s">
        <v>271</v>
      </c>
      <c r="W109" s="81" t="s">
        <v>272</v>
      </c>
      <c r="X109" s="481" t="s">
        <v>416</v>
      </c>
      <c r="Y109" s="500"/>
    </row>
    <row r="110" spans="1:49" s="5" customFormat="1" ht="37.5" customHeight="1">
      <c r="B110" s="270">
        <f t="shared" si="19"/>
        <v>108</v>
      </c>
      <c r="C110" s="130" t="s">
        <v>284</v>
      </c>
      <c r="D110" s="156" t="s">
        <v>266</v>
      </c>
      <c r="E110" s="117" t="s">
        <v>267</v>
      </c>
      <c r="F110" s="120">
        <v>75166</v>
      </c>
      <c r="G110" s="158">
        <v>252.9</v>
      </c>
      <c r="H110" s="158">
        <v>48.7</v>
      </c>
      <c r="I110" s="159">
        <v>8</v>
      </c>
      <c r="J110" s="670"/>
      <c r="K110" s="136">
        <f>VLOOKUP($C$3:$C$236,$AB$12:$AC$42,2,FALSE)</f>
        <v>1624</v>
      </c>
      <c r="L110" s="170">
        <v>42905</v>
      </c>
      <c r="M110" s="171">
        <v>0.375</v>
      </c>
      <c r="N110" s="170">
        <v>42905</v>
      </c>
      <c r="O110" s="171">
        <v>0.79166666666666663</v>
      </c>
      <c r="P110" s="162">
        <f t="shared" si="18"/>
        <v>0.41666666666666663</v>
      </c>
      <c r="Q110" s="670"/>
      <c r="R110" s="117" t="s">
        <v>292</v>
      </c>
      <c r="S110" s="117"/>
      <c r="T110" s="117" t="s">
        <v>269</v>
      </c>
      <c r="U110" s="129" t="s">
        <v>270</v>
      </c>
      <c r="V110" s="129" t="s">
        <v>271</v>
      </c>
      <c r="W110" s="130" t="s">
        <v>272</v>
      </c>
      <c r="X110" s="485"/>
      <c r="Y110" s="442" t="s">
        <v>443</v>
      </c>
    </row>
    <row r="111" spans="1:49" s="5" customFormat="1" ht="37.5" customHeight="1">
      <c r="B111" s="270">
        <f t="shared" si="19"/>
        <v>109</v>
      </c>
      <c r="C111" s="118" t="s">
        <v>115</v>
      </c>
      <c r="D111" s="644" t="s">
        <v>36</v>
      </c>
      <c r="E111" s="642" t="s">
        <v>37</v>
      </c>
      <c r="F111" s="157">
        <v>168666</v>
      </c>
      <c r="G111" s="158">
        <v>348</v>
      </c>
      <c r="H111" s="122">
        <v>58</v>
      </c>
      <c r="I111" s="123">
        <v>8.5</v>
      </c>
      <c r="J111" s="667"/>
      <c r="K111" s="425">
        <f>VLOOKUP($C$3:$C$236,$AB$12:$AC$42,2,FALSE)</f>
        <v>4559</v>
      </c>
      <c r="L111" s="124">
        <v>42906</v>
      </c>
      <c r="M111" s="125">
        <v>0.41666666666666669</v>
      </c>
      <c r="N111" s="124">
        <v>42906</v>
      </c>
      <c r="O111" s="125">
        <v>0.79166666666666663</v>
      </c>
      <c r="P111" s="562">
        <f t="shared" si="18"/>
        <v>0.37499999999999994</v>
      </c>
      <c r="Q111" s="667"/>
      <c r="R111" s="645" t="s">
        <v>234</v>
      </c>
      <c r="S111" s="645" t="s">
        <v>161</v>
      </c>
      <c r="T111" s="117" t="s">
        <v>260</v>
      </c>
      <c r="U111" s="129" t="s">
        <v>261</v>
      </c>
      <c r="V111" s="77" t="s">
        <v>262</v>
      </c>
      <c r="W111" s="130" t="s">
        <v>263</v>
      </c>
      <c r="X111" s="496" t="s">
        <v>60</v>
      </c>
      <c r="Y111" s="501" t="s">
        <v>412</v>
      </c>
    </row>
    <row r="112" spans="1:49" s="5" customFormat="1" ht="37.5" customHeight="1">
      <c r="A112" s="5">
        <v>63</v>
      </c>
      <c r="B112" s="267">
        <f t="shared" si="19"/>
        <v>110</v>
      </c>
      <c r="C112" s="100" t="s">
        <v>265</v>
      </c>
      <c r="D112" s="83" t="s">
        <v>266</v>
      </c>
      <c r="E112" s="79" t="s">
        <v>267</v>
      </c>
      <c r="F112" s="70">
        <v>53049</v>
      </c>
      <c r="G112" s="71">
        <v>220.6</v>
      </c>
      <c r="H112" s="71">
        <v>48</v>
      </c>
      <c r="I112" s="89">
        <v>7.6</v>
      </c>
      <c r="J112" s="668"/>
      <c r="K112" s="611">
        <v>523</v>
      </c>
      <c r="L112" s="90">
        <v>42907</v>
      </c>
      <c r="M112" s="91">
        <v>0.375</v>
      </c>
      <c r="N112" s="90">
        <v>42907</v>
      </c>
      <c r="O112" s="91">
        <v>0.79166666666666663</v>
      </c>
      <c r="P112" s="78">
        <f t="shared" si="18"/>
        <v>0.41666666666666663</v>
      </c>
      <c r="Q112" s="668"/>
      <c r="R112" s="67" t="s">
        <v>268</v>
      </c>
      <c r="S112" s="67" t="s">
        <v>264</v>
      </c>
      <c r="T112" s="76" t="s">
        <v>269</v>
      </c>
      <c r="U112" s="77" t="s">
        <v>270</v>
      </c>
      <c r="V112" s="77" t="s">
        <v>271</v>
      </c>
      <c r="W112" s="81" t="s">
        <v>272</v>
      </c>
      <c r="X112" s="481" t="s">
        <v>416</v>
      </c>
      <c r="Y112" s="500"/>
    </row>
    <row r="113" spans="1:25" s="5" customFormat="1" ht="37.5" customHeight="1">
      <c r="B113" s="270">
        <f t="shared" si="19"/>
        <v>111</v>
      </c>
      <c r="C113" s="118" t="s">
        <v>304</v>
      </c>
      <c r="D113" s="644" t="s">
        <v>36</v>
      </c>
      <c r="E113" s="642" t="s">
        <v>37</v>
      </c>
      <c r="F113" s="157">
        <v>168666</v>
      </c>
      <c r="G113" s="158">
        <v>348</v>
      </c>
      <c r="H113" s="122">
        <v>58</v>
      </c>
      <c r="I113" s="159">
        <v>8.5</v>
      </c>
      <c r="J113" s="666"/>
      <c r="K113" s="136">
        <f>VLOOKUP($C$3:$C$236,$AB$12:$AC$42,2,FALSE)</f>
        <v>4559</v>
      </c>
      <c r="L113" s="124">
        <v>42912</v>
      </c>
      <c r="M113" s="444">
        <v>0.29166666666666669</v>
      </c>
      <c r="N113" s="124">
        <v>42912</v>
      </c>
      <c r="O113" s="445">
        <v>0.70833333333333337</v>
      </c>
      <c r="P113" s="562">
        <f t="shared" si="18"/>
        <v>0.41666666666666669</v>
      </c>
      <c r="Q113" s="666"/>
      <c r="R113" s="645"/>
      <c r="S113" s="645"/>
      <c r="T113" s="426" t="s">
        <v>260</v>
      </c>
      <c r="U113" s="129" t="s">
        <v>305</v>
      </c>
      <c r="V113" s="77" t="s">
        <v>262</v>
      </c>
      <c r="W113" s="130" t="s">
        <v>263</v>
      </c>
      <c r="X113" s="496" t="s">
        <v>60</v>
      </c>
      <c r="Y113" s="501" t="s">
        <v>412</v>
      </c>
    </row>
    <row r="114" spans="1:25" s="5" customFormat="1" ht="37.5" customHeight="1">
      <c r="B114" s="270">
        <f t="shared" si="19"/>
        <v>112</v>
      </c>
      <c r="C114" s="118" t="s">
        <v>306</v>
      </c>
      <c r="D114" s="644" t="s">
        <v>307</v>
      </c>
      <c r="E114" s="642" t="s">
        <v>37</v>
      </c>
      <c r="F114" s="157">
        <v>138279</v>
      </c>
      <c r="G114" s="158">
        <v>311.12</v>
      </c>
      <c r="H114" s="122">
        <v>63.45</v>
      </c>
      <c r="I114" s="123">
        <v>8.6</v>
      </c>
      <c r="J114" s="667"/>
      <c r="K114" s="425">
        <f>VLOOKUP($C$3:$C$236,$AB$12:$AC$42,2,FALSE)</f>
        <v>3387</v>
      </c>
      <c r="L114" s="124">
        <v>42913</v>
      </c>
      <c r="M114" s="444">
        <v>0.375</v>
      </c>
      <c r="N114" s="124">
        <v>42913</v>
      </c>
      <c r="O114" s="445">
        <v>0.75</v>
      </c>
      <c r="P114" s="562">
        <f t="shared" si="18"/>
        <v>0.375</v>
      </c>
      <c r="Q114" s="667"/>
      <c r="R114" s="645" t="s">
        <v>259</v>
      </c>
      <c r="S114" s="645" t="s">
        <v>258</v>
      </c>
      <c r="T114" s="117" t="s">
        <v>260</v>
      </c>
      <c r="U114" s="129" t="s">
        <v>305</v>
      </c>
      <c r="V114" s="77" t="s">
        <v>262</v>
      </c>
      <c r="W114" s="130" t="s">
        <v>263</v>
      </c>
      <c r="X114" s="492" t="s">
        <v>60</v>
      </c>
      <c r="Y114" s="501" t="s">
        <v>412</v>
      </c>
    </row>
    <row r="115" spans="1:25" s="5" customFormat="1" ht="37.5" customHeight="1">
      <c r="B115" s="270">
        <f t="shared" si="19"/>
        <v>113</v>
      </c>
      <c r="C115" s="130" t="s">
        <v>278</v>
      </c>
      <c r="D115" s="558" t="s">
        <v>279</v>
      </c>
      <c r="E115" s="177" t="s">
        <v>63</v>
      </c>
      <c r="F115" s="157">
        <v>65591</v>
      </c>
      <c r="G115" s="158">
        <v>274.89999999999998</v>
      </c>
      <c r="H115" s="158">
        <v>47</v>
      </c>
      <c r="I115" s="159">
        <v>6.8</v>
      </c>
      <c r="J115" s="666"/>
      <c r="K115" s="136">
        <f>VLOOKUP($C$3:$C$236,$AB$12:$AC$42,2,FALSE)</f>
        <v>1968</v>
      </c>
      <c r="L115" s="170">
        <v>42913</v>
      </c>
      <c r="M115" s="195">
        <v>0.29166666666666669</v>
      </c>
      <c r="N115" s="170">
        <v>42913</v>
      </c>
      <c r="O115" s="171">
        <v>0.625</v>
      </c>
      <c r="P115" s="562">
        <f t="shared" si="18"/>
        <v>0.33333333333333331</v>
      </c>
      <c r="Q115" s="666"/>
      <c r="R115" s="642" t="s">
        <v>299</v>
      </c>
      <c r="S115" s="643" t="s">
        <v>280</v>
      </c>
      <c r="T115" s="117" t="s">
        <v>281</v>
      </c>
      <c r="U115" s="129" t="s">
        <v>282</v>
      </c>
      <c r="V115" s="77" t="s">
        <v>283</v>
      </c>
      <c r="W115" s="130" t="s">
        <v>272</v>
      </c>
      <c r="X115" s="485"/>
      <c r="Y115" s="501" t="s">
        <v>412</v>
      </c>
    </row>
    <row r="116" spans="1:25" s="5" customFormat="1" ht="37.5" customHeight="1">
      <c r="A116" s="37">
        <v>64</v>
      </c>
      <c r="B116" s="267">
        <f t="shared" si="19"/>
        <v>114</v>
      </c>
      <c r="C116" s="93" t="s">
        <v>265</v>
      </c>
      <c r="D116" s="69" t="s">
        <v>266</v>
      </c>
      <c r="E116" s="67" t="s">
        <v>267</v>
      </c>
      <c r="F116" s="94">
        <v>53049</v>
      </c>
      <c r="G116" s="72">
        <v>220.6</v>
      </c>
      <c r="H116" s="72">
        <v>48</v>
      </c>
      <c r="I116" s="73">
        <v>7.6</v>
      </c>
      <c r="J116" s="666"/>
      <c r="K116" s="563">
        <v>1083</v>
      </c>
      <c r="L116" s="97">
        <v>42914</v>
      </c>
      <c r="M116" s="209">
        <v>0.54166666666666663</v>
      </c>
      <c r="N116" s="97">
        <v>42914</v>
      </c>
      <c r="O116" s="99">
        <v>0.875</v>
      </c>
      <c r="P116" s="78">
        <f t="shared" si="18"/>
        <v>0.33333333333333337</v>
      </c>
      <c r="Q116" s="666"/>
      <c r="R116" s="95" t="s">
        <v>289</v>
      </c>
      <c r="S116" s="95" t="s">
        <v>264</v>
      </c>
      <c r="T116" s="67" t="s">
        <v>269</v>
      </c>
      <c r="U116" s="77" t="s">
        <v>270</v>
      </c>
      <c r="V116" s="77" t="s">
        <v>271</v>
      </c>
      <c r="W116" s="81" t="s">
        <v>272</v>
      </c>
      <c r="X116" s="481" t="s">
        <v>416</v>
      </c>
      <c r="Y116" s="500"/>
    </row>
    <row r="117" spans="1:25" s="5" customFormat="1" ht="37.5" customHeight="1" thickBot="1">
      <c r="B117" s="274">
        <f t="shared" si="19"/>
        <v>115</v>
      </c>
      <c r="C117" s="275" t="s">
        <v>35</v>
      </c>
      <c r="D117" s="647" t="s">
        <v>36</v>
      </c>
      <c r="E117" s="648" t="s">
        <v>37</v>
      </c>
      <c r="F117" s="447">
        <v>168666</v>
      </c>
      <c r="G117" s="448">
        <v>348</v>
      </c>
      <c r="H117" s="280">
        <v>58</v>
      </c>
      <c r="I117" s="281">
        <v>8.5</v>
      </c>
      <c r="J117" s="677"/>
      <c r="K117" s="282">
        <f>VLOOKUP($C$3:$C$236,$AB$12:$AC$42,2,FALSE)</f>
        <v>4573</v>
      </c>
      <c r="L117" s="283">
        <v>42915</v>
      </c>
      <c r="M117" s="449">
        <v>0.29166666666666669</v>
      </c>
      <c r="N117" s="283">
        <v>42915</v>
      </c>
      <c r="O117" s="449">
        <v>0.70833333333333337</v>
      </c>
      <c r="P117" s="651">
        <f t="shared" si="18"/>
        <v>0.41666666666666669</v>
      </c>
      <c r="Q117" s="677"/>
      <c r="R117" s="652" t="s">
        <v>161</v>
      </c>
      <c r="S117" s="653" t="s">
        <v>137</v>
      </c>
      <c r="T117" s="289" t="s">
        <v>260</v>
      </c>
      <c r="U117" s="285" t="s">
        <v>261</v>
      </c>
      <c r="V117" s="231" t="s">
        <v>262</v>
      </c>
      <c r="W117" s="266" t="s">
        <v>263</v>
      </c>
      <c r="X117" s="497" t="s">
        <v>60</v>
      </c>
      <c r="Y117" s="616" t="s">
        <v>412</v>
      </c>
    </row>
    <row r="118" spans="1:25" s="5" customFormat="1" ht="37.5" customHeight="1">
      <c r="B118" s="272">
        <f t="shared" si="19"/>
        <v>116</v>
      </c>
      <c r="C118" s="450" t="s">
        <v>115</v>
      </c>
      <c r="D118" s="649" t="s">
        <v>36</v>
      </c>
      <c r="E118" s="650" t="s">
        <v>37</v>
      </c>
      <c r="F118" s="243">
        <v>168666</v>
      </c>
      <c r="G118" s="451">
        <v>348</v>
      </c>
      <c r="H118" s="452">
        <v>58</v>
      </c>
      <c r="I118" s="453">
        <v>8.5</v>
      </c>
      <c r="J118" s="678"/>
      <c r="K118" s="454">
        <f>VLOOKUP($C$3:$C$236,$AB$12:$AC$42,2,FALSE)</f>
        <v>4559</v>
      </c>
      <c r="L118" s="455">
        <v>42917</v>
      </c>
      <c r="M118" s="456">
        <v>0.35416666666666669</v>
      </c>
      <c r="N118" s="455">
        <v>42917</v>
      </c>
      <c r="O118" s="457">
        <v>0.66666666666666663</v>
      </c>
      <c r="P118" s="654">
        <f t="shared" si="18"/>
        <v>0.31249999999999994</v>
      </c>
      <c r="Q118" s="678"/>
      <c r="R118" s="655" t="s">
        <v>308</v>
      </c>
      <c r="S118" s="655" t="s">
        <v>300</v>
      </c>
      <c r="T118" s="335" t="s">
        <v>260</v>
      </c>
      <c r="U118" s="251" t="s">
        <v>261</v>
      </c>
      <c r="V118" s="219" t="s">
        <v>262</v>
      </c>
      <c r="W118" s="253" t="s">
        <v>263</v>
      </c>
      <c r="X118" s="498" t="s">
        <v>60</v>
      </c>
      <c r="Y118" s="544" t="s">
        <v>412</v>
      </c>
    </row>
    <row r="119" spans="1:25" s="5" customFormat="1" ht="37.5" customHeight="1">
      <c r="B119" s="270">
        <f t="shared" si="19"/>
        <v>117</v>
      </c>
      <c r="C119" s="118" t="s">
        <v>196</v>
      </c>
      <c r="D119" s="644" t="s">
        <v>36</v>
      </c>
      <c r="E119" s="642" t="s">
        <v>37</v>
      </c>
      <c r="F119" s="120">
        <v>138279</v>
      </c>
      <c r="G119" s="121">
        <v>311.12</v>
      </c>
      <c r="H119" s="122">
        <v>63.45</v>
      </c>
      <c r="I119" s="123">
        <v>8.6</v>
      </c>
      <c r="J119" s="667"/>
      <c r="K119" s="425">
        <f>VLOOKUP($C$3:$C$236,$AB$12:$AC$42,2,FALSE)</f>
        <v>3387</v>
      </c>
      <c r="L119" s="124">
        <v>42918</v>
      </c>
      <c r="M119" s="444">
        <v>0.375</v>
      </c>
      <c r="N119" s="124">
        <v>42918</v>
      </c>
      <c r="O119" s="445">
        <v>0.75</v>
      </c>
      <c r="P119" s="562">
        <f t="shared" si="18"/>
        <v>0.375</v>
      </c>
      <c r="Q119" s="667"/>
      <c r="R119" s="645" t="s">
        <v>259</v>
      </c>
      <c r="S119" s="645" t="s">
        <v>291</v>
      </c>
      <c r="T119" s="117" t="s">
        <v>260</v>
      </c>
      <c r="U119" s="129" t="s">
        <v>261</v>
      </c>
      <c r="V119" s="77" t="s">
        <v>262</v>
      </c>
      <c r="W119" s="130" t="s">
        <v>263</v>
      </c>
      <c r="X119" s="491" t="s">
        <v>390</v>
      </c>
      <c r="Y119" s="501" t="s">
        <v>412</v>
      </c>
    </row>
    <row r="120" spans="1:25" s="5" customFormat="1" ht="37.5" customHeight="1">
      <c r="B120" s="267">
        <f t="shared" si="19"/>
        <v>118</v>
      </c>
      <c r="C120" s="93" t="s">
        <v>120</v>
      </c>
      <c r="D120" s="69" t="s">
        <v>89</v>
      </c>
      <c r="E120" s="67" t="s">
        <v>90</v>
      </c>
      <c r="F120" s="70">
        <v>115875</v>
      </c>
      <c r="G120" s="72">
        <v>290</v>
      </c>
      <c r="H120" s="72">
        <v>54</v>
      </c>
      <c r="I120" s="73">
        <v>8.5</v>
      </c>
      <c r="J120" s="666"/>
      <c r="K120" s="563">
        <v>1060</v>
      </c>
      <c r="L120" s="97">
        <v>42918</v>
      </c>
      <c r="M120" s="98">
        <v>0.58333333333333337</v>
      </c>
      <c r="N120" s="97">
        <v>42918</v>
      </c>
      <c r="O120" s="98">
        <v>0.83333333333333337</v>
      </c>
      <c r="P120" s="78">
        <f t="shared" si="18"/>
        <v>0.25</v>
      </c>
      <c r="Q120" s="666"/>
      <c r="R120" s="95"/>
      <c r="S120" s="95"/>
      <c r="T120" s="67" t="s">
        <v>275</v>
      </c>
      <c r="U120" s="77" t="s">
        <v>276</v>
      </c>
      <c r="V120" s="77" t="s">
        <v>277</v>
      </c>
      <c r="W120" s="81" t="s">
        <v>263</v>
      </c>
      <c r="X120" s="493" t="s">
        <v>403</v>
      </c>
      <c r="Y120" s="505"/>
    </row>
    <row r="121" spans="1:25" s="5" customFormat="1" ht="37.5" customHeight="1">
      <c r="B121" s="267">
        <f t="shared" si="19"/>
        <v>119</v>
      </c>
      <c r="C121" s="93" t="s">
        <v>265</v>
      </c>
      <c r="D121" s="83" t="s">
        <v>266</v>
      </c>
      <c r="E121" s="79" t="s">
        <v>267</v>
      </c>
      <c r="F121" s="70">
        <v>53049</v>
      </c>
      <c r="G121" s="71">
        <v>220.6</v>
      </c>
      <c r="H121" s="71">
        <v>48</v>
      </c>
      <c r="I121" s="89">
        <v>7.6</v>
      </c>
      <c r="J121" s="668"/>
      <c r="K121" s="611">
        <v>559</v>
      </c>
      <c r="L121" s="90">
        <v>42919</v>
      </c>
      <c r="M121" s="91">
        <v>0.375</v>
      </c>
      <c r="N121" s="90">
        <v>42919</v>
      </c>
      <c r="O121" s="91">
        <v>0.79166666666666663</v>
      </c>
      <c r="P121" s="78">
        <f t="shared" si="18"/>
        <v>0.41666666666666663</v>
      </c>
      <c r="Q121" s="668"/>
      <c r="R121" s="79" t="s">
        <v>220</v>
      </c>
      <c r="S121" s="95" t="s">
        <v>161</v>
      </c>
      <c r="T121" s="76" t="s">
        <v>269</v>
      </c>
      <c r="U121" s="77" t="s">
        <v>270</v>
      </c>
      <c r="V121" s="77" t="s">
        <v>271</v>
      </c>
      <c r="W121" s="81" t="s">
        <v>272</v>
      </c>
      <c r="X121" s="481" t="s">
        <v>416</v>
      </c>
      <c r="Y121" s="500"/>
    </row>
    <row r="122" spans="1:25" s="5" customFormat="1" ht="37.5" customHeight="1">
      <c r="B122" s="270">
        <f t="shared" si="19"/>
        <v>120</v>
      </c>
      <c r="C122" s="118" t="s">
        <v>35</v>
      </c>
      <c r="D122" s="558" t="s">
        <v>307</v>
      </c>
      <c r="E122" s="642" t="s">
        <v>37</v>
      </c>
      <c r="F122" s="120">
        <v>168666</v>
      </c>
      <c r="G122" s="121">
        <v>348</v>
      </c>
      <c r="H122" s="122">
        <v>58</v>
      </c>
      <c r="I122" s="159">
        <v>8.5</v>
      </c>
      <c r="J122" s="666"/>
      <c r="K122" s="136">
        <f>VLOOKUP($C$3:$C$236,$AB$12:$AC$42,2,FALSE)</f>
        <v>4573</v>
      </c>
      <c r="L122" s="170">
        <v>42922</v>
      </c>
      <c r="M122" s="171">
        <v>0.33333333333333331</v>
      </c>
      <c r="N122" s="170">
        <v>42922</v>
      </c>
      <c r="O122" s="171">
        <v>0.70833333333333337</v>
      </c>
      <c r="P122" s="656">
        <f t="shared" si="18"/>
        <v>0.37500000000000006</v>
      </c>
      <c r="Q122" s="666"/>
      <c r="R122" s="177" t="s">
        <v>264</v>
      </c>
      <c r="S122" s="177" t="s">
        <v>301</v>
      </c>
      <c r="T122" s="117" t="s">
        <v>260</v>
      </c>
      <c r="U122" s="129" t="s">
        <v>305</v>
      </c>
      <c r="V122" s="77" t="s">
        <v>262</v>
      </c>
      <c r="W122" s="130" t="s">
        <v>263</v>
      </c>
      <c r="X122" s="490" t="s">
        <v>387</v>
      </c>
      <c r="Y122" s="501" t="s">
        <v>412</v>
      </c>
    </row>
    <row r="123" spans="1:25" s="5" customFormat="1" ht="37.5" customHeight="1">
      <c r="B123" s="271">
        <f t="shared" si="19"/>
        <v>121</v>
      </c>
      <c r="C123" s="198" t="s">
        <v>265</v>
      </c>
      <c r="D123" s="145" t="s">
        <v>266</v>
      </c>
      <c r="E123" s="146" t="s">
        <v>267</v>
      </c>
      <c r="F123" s="147">
        <v>53049</v>
      </c>
      <c r="G123" s="148">
        <v>220.6</v>
      </c>
      <c r="H123" s="148">
        <v>48</v>
      </c>
      <c r="I123" s="199">
        <v>7.6</v>
      </c>
      <c r="J123" s="668"/>
      <c r="K123" s="609">
        <v>553</v>
      </c>
      <c r="L123" s="201">
        <v>42924</v>
      </c>
      <c r="M123" s="202">
        <v>0.375</v>
      </c>
      <c r="N123" s="201">
        <v>42924</v>
      </c>
      <c r="O123" s="202">
        <v>0.79166666666666663</v>
      </c>
      <c r="P123" s="291">
        <f t="shared" si="18"/>
        <v>0.41666666666666663</v>
      </c>
      <c r="Q123" s="668"/>
      <c r="R123" s="143" t="s">
        <v>220</v>
      </c>
      <c r="S123" s="143" t="s">
        <v>161</v>
      </c>
      <c r="T123" s="203" t="s">
        <v>269</v>
      </c>
      <c r="U123" s="154" t="s">
        <v>270</v>
      </c>
      <c r="V123" s="154" t="s">
        <v>271</v>
      </c>
      <c r="W123" s="155" t="s">
        <v>421</v>
      </c>
      <c r="X123" s="507" t="s">
        <v>415</v>
      </c>
      <c r="Y123" s="507"/>
    </row>
    <row r="124" spans="1:25" s="5" customFormat="1" ht="37.5" customHeight="1">
      <c r="B124" s="271">
        <f t="shared" si="19"/>
        <v>122</v>
      </c>
      <c r="C124" s="198" t="s">
        <v>288</v>
      </c>
      <c r="D124" s="145" t="s">
        <v>266</v>
      </c>
      <c r="E124" s="146" t="s">
        <v>267</v>
      </c>
      <c r="F124" s="147">
        <v>102587</v>
      </c>
      <c r="G124" s="149">
        <v>272.2</v>
      </c>
      <c r="H124" s="149">
        <v>61.2</v>
      </c>
      <c r="I124" s="150">
        <v>8.1999999999999993</v>
      </c>
      <c r="J124" s="666"/>
      <c r="K124" s="564">
        <v>944</v>
      </c>
      <c r="L124" s="201">
        <v>42924</v>
      </c>
      <c r="M124" s="202">
        <v>0.29166666666666669</v>
      </c>
      <c r="N124" s="201">
        <v>42924</v>
      </c>
      <c r="O124" s="292">
        <v>0.75</v>
      </c>
      <c r="P124" s="291">
        <f t="shared" si="18"/>
        <v>0.45833333333333331</v>
      </c>
      <c r="Q124" s="666"/>
      <c r="R124" s="143" t="s">
        <v>309</v>
      </c>
      <c r="S124" s="143" t="s">
        <v>310</v>
      </c>
      <c r="T124" s="203" t="s">
        <v>269</v>
      </c>
      <c r="U124" s="154" t="s">
        <v>270</v>
      </c>
      <c r="V124" s="154" t="s">
        <v>271</v>
      </c>
      <c r="W124" s="155" t="s">
        <v>422</v>
      </c>
      <c r="X124" s="508"/>
      <c r="Y124" s="508"/>
    </row>
    <row r="125" spans="1:25" s="5" customFormat="1" ht="37.5" customHeight="1">
      <c r="B125" s="270">
        <f t="shared" si="19"/>
        <v>123</v>
      </c>
      <c r="C125" s="118" t="s">
        <v>115</v>
      </c>
      <c r="D125" s="644" t="s">
        <v>36</v>
      </c>
      <c r="E125" s="642" t="s">
        <v>37</v>
      </c>
      <c r="F125" s="120">
        <v>168666</v>
      </c>
      <c r="G125" s="121">
        <v>348</v>
      </c>
      <c r="H125" s="122">
        <v>58</v>
      </c>
      <c r="I125" s="123">
        <v>8.5</v>
      </c>
      <c r="J125" s="667"/>
      <c r="K125" s="425">
        <f>VLOOKUP($C$3:$C$236,$AB$12:$AC$42,2,FALSE)</f>
        <v>4559</v>
      </c>
      <c r="L125" s="124">
        <v>42926</v>
      </c>
      <c r="M125" s="160">
        <v>0.41666666666666669</v>
      </c>
      <c r="N125" s="124">
        <v>42926</v>
      </c>
      <c r="O125" s="160">
        <v>0.79166666666666663</v>
      </c>
      <c r="P125" s="562">
        <f t="shared" si="18"/>
        <v>0.37499999999999994</v>
      </c>
      <c r="Q125" s="667"/>
      <c r="R125" s="645" t="s">
        <v>234</v>
      </c>
      <c r="S125" s="645" t="s">
        <v>161</v>
      </c>
      <c r="T125" s="117" t="s">
        <v>260</v>
      </c>
      <c r="U125" s="129" t="s">
        <v>261</v>
      </c>
      <c r="V125" s="77" t="s">
        <v>262</v>
      </c>
      <c r="W125" s="130" t="s">
        <v>263</v>
      </c>
      <c r="X125" s="502" t="s">
        <v>387</v>
      </c>
      <c r="Y125" s="501" t="s">
        <v>412</v>
      </c>
    </row>
    <row r="126" spans="1:25" s="5" customFormat="1" ht="37.5" customHeight="1">
      <c r="B126" s="270">
        <f t="shared" si="19"/>
        <v>124</v>
      </c>
      <c r="C126" s="118" t="s">
        <v>196</v>
      </c>
      <c r="D126" s="644" t="s">
        <v>36</v>
      </c>
      <c r="E126" s="642" t="s">
        <v>37</v>
      </c>
      <c r="F126" s="120">
        <v>138279</v>
      </c>
      <c r="G126" s="121">
        <v>311.12</v>
      </c>
      <c r="H126" s="122">
        <v>63.45</v>
      </c>
      <c r="I126" s="123">
        <v>8.6</v>
      </c>
      <c r="J126" s="667"/>
      <c r="K126" s="425">
        <f>VLOOKUP($C$3:$C$236,$AB$12:$AC$42,2,FALSE)</f>
        <v>3387</v>
      </c>
      <c r="L126" s="124">
        <v>42927</v>
      </c>
      <c r="M126" s="125">
        <v>0.375</v>
      </c>
      <c r="N126" s="124">
        <v>42927</v>
      </c>
      <c r="O126" s="125">
        <v>0.75</v>
      </c>
      <c r="P126" s="562">
        <f t="shared" si="18"/>
        <v>0.375</v>
      </c>
      <c r="Q126" s="667"/>
      <c r="R126" s="645" t="s">
        <v>148</v>
      </c>
      <c r="S126" s="645" t="s">
        <v>161</v>
      </c>
      <c r="T126" s="117" t="s">
        <v>260</v>
      </c>
      <c r="U126" s="129" t="s">
        <v>261</v>
      </c>
      <c r="V126" s="77" t="s">
        <v>262</v>
      </c>
      <c r="W126" s="130" t="s">
        <v>263</v>
      </c>
      <c r="X126" s="502" t="s">
        <v>387</v>
      </c>
      <c r="Y126" s="501" t="s">
        <v>412</v>
      </c>
    </row>
    <row r="127" spans="1:25" s="5" customFormat="1" ht="37.5" customHeight="1">
      <c r="B127" s="271">
        <f t="shared" si="19"/>
        <v>125</v>
      </c>
      <c r="C127" s="144" t="s">
        <v>265</v>
      </c>
      <c r="D127" s="145" t="s">
        <v>266</v>
      </c>
      <c r="E127" s="146" t="s">
        <v>267</v>
      </c>
      <c r="F127" s="147">
        <v>53049</v>
      </c>
      <c r="G127" s="148">
        <v>220.6</v>
      </c>
      <c r="H127" s="148">
        <v>48</v>
      </c>
      <c r="I127" s="199">
        <v>7.6</v>
      </c>
      <c r="J127" s="668"/>
      <c r="K127" s="609">
        <v>553</v>
      </c>
      <c r="L127" s="201">
        <v>42929</v>
      </c>
      <c r="M127" s="202">
        <v>0.375</v>
      </c>
      <c r="N127" s="201">
        <v>42929</v>
      </c>
      <c r="O127" s="202">
        <v>0.79166666666666663</v>
      </c>
      <c r="P127" s="291">
        <f t="shared" si="18"/>
        <v>0.41666666666666663</v>
      </c>
      <c r="Q127" s="668"/>
      <c r="R127" s="143" t="s">
        <v>268</v>
      </c>
      <c r="S127" s="143" t="s">
        <v>264</v>
      </c>
      <c r="T127" s="203" t="s">
        <v>269</v>
      </c>
      <c r="U127" s="154" t="s">
        <v>270</v>
      </c>
      <c r="V127" s="154" t="s">
        <v>271</v>
      </c>
      <c r="W127" s="155" t="s">
        <v>421</v>
      </c>
      <c r="X127" s="507" t="s">
        <v>415</v>
      </c>
      <c r="Y127" s="507"/>
    </row>
    <row r="128" spans="1:25" s="5" customFormat="1" ht="37.5" customHeight="1">
      <c r="B128" s="271">
        <f t="shared" si="19"/>
        <v>126</v>
      </c>
      <c r="C128" s="172" t="s">
        <v>288</v>
      </c>
      <c r="D128" s="145" t="s">
        <v>266</v>
      </c>
      <c r="E128" s="146" t="s">
        <v>267</v>
      </c>
      <c r="F128" s="147">
        <v>102587</v>
      </c>
      <c r="G128" s="149">
        <v>272.2</v>
      </c>
      <c r="H128" s="149">
        <v>61.2</v>
      </c>
      <c r="I128" s="150">
        <v>8.1999999999999993</v>
      </c>
      <c r="J128" s="666"/>
      <c r="K128" s="564">
        <v>941</v>
      </c>
      <c r="L128" s="201">
        <v>42929</v>
      </c>
      <c r="M128" s="202">
        <v>0.29166666666666669</v>
      </c>
      <c r="N128" s="201">
        <v>42929</v>
      </c>
      <c r="O128" s="292">
        <v>0.75</v>
      </c>
      <c r="P128" s="291">
        <f t="shared" si="18"/>
        <v>0.45833333333333331</v>
      </c>
      <c r="Q128" s="666"/>
      <c r="R128" s="143"/>
      <c r="S128" s="143"/>
      <c r="T128" s="203" t="s">
        <v>269</v>
      </c>
      <c r="U128" s="154" t="s">
        <v>270</v>
      </c>
      <c r="V128" s="154" t="s">
        <v>271</v>
      </c>
      <c r="W128" s="155" t="s">
        <v>422</v>
      </c>
      <c r="X128" s="508"/>
      <c r="Y128" s="508"/>
    </row>
    <row r="129" spans="2:25" s="5" customFormat="1" ht="37.5" customHeight="1">
      <c r="B129" s="270">
        <f t="shared" si="19"/>
        <v>127</v>
      </c>
      <c r="C129" s="118" t="s">
        <v>115</v>
      </c>
      <c r="D129" s="644" t="s">
        <v>36</v>
      </c>
      <c r="E129" s="642" t="s">
        <v>37</v>
      </c>
      <c r="F129" s="120">
        <v>168666</v>
      </c>
      <c r="G129" s="121">
        <v>348</v>
      </c>
      <c r="H129" s="122">
        <v>58</v>
      </c>
      <c r="I129" s="123">
        <v>8.5</v>
      </c>
      <c r="J129" s="667"/>
      <c r="K129" s="425">
        <f>VLOOKUP($C$3:$C$236,$AB$12:$AC$42,2,FALSE)</f>
        <v>4559</v>
      </c>
      <c r="L129" s="124">
        <v>42932</v>
      </c>
      <c r="M129" s="160">
        <v>0.45833333333333331</v>
      </c>
      <c r="N129" s="124">
        <v>42932</v>
      </c>
      <c r="O129" s="160">
        <v>0.70833333333333337</v>
      </c>
      <c r="P129" s="562">
        <f t="shared" si="18"/>
        <v>0.25000000000000006</v>
      </c>
      <c r="Q129" s="667"/>
      <c r="R129" s="645" t="s">
        <v>234</v>
      </c>
      <c r="S129" s="645" t="s">
        <v>161</v>
      </c>
      <c r="T129" s="117" t="s">
        <v>260</v>
      </c>
      <c r="U129" s="129" t="s">
        <v>261</v>
      </c>
      <c r="V129" s="77" t="s">
        <v>262</v>
      </c>
      <c r="W129" s="130" t="s">
        <v>263</v>
      </c>
      <c r="X129" s="490" t="s">
        <v>389</v>
      </c>
      <c r="Y129" s="501" t="s">
        <v>412</v>
      </c>
    </row>
    <row r="130" spans="2:25" s="5" customFormat="1" ht="37.5" customHeight="1">
      <c r="B130" s="270">
        <f t="shared" si="19"/>
        <v>128</v>
      </c>
      <c r="C130" s="130" t="s">
        <v>278</v>
      </c>
      <c r="D130" s="558" t="s">
        <v>279</v>
      </c>
      <c r="E130" s="177" t="s">
        <v>63</v>
      </c>
      <c r="F130" s="157">
        <v>65591</v>
      </c>
      <c r="G130" s="158">
        <v>274.89999999999998</v>
      </c>
      <c r="H130" s="158">
        <v>47</v>
      </c>
      <c r="I130" s="159">
        <v>6.8</v>
      </c>
      <c r="J130" s="666"/>
      <c r="K130" s="136">
        <f>VLOOKUP($C$3:$C$236,$AB$12:$AC$42,2,FALSE)</f>
        <v>1968</v>
      </c>
      <c r="L130" s="170">
        <v>42933</v>
      </c>
      <c r="M130" s="195">
        <v>0.29166666666666669</v>
      </c>
      <c r="N130" s="170">
        <v>42933</v>
      </c>
      <c r="O130" s="171">
        <v>0.58333333333333337</v>
      </c>
      <c r="P130" s="562">
        <f t="shared" si="18"/>
        <v>0.29166666666666669</v>
      </c>
      <c r="Q130" s="666"/>
      <c r="R130" s="642" t="s">
        <v>299</v>
      </c>
      <c r="S130" s="643" t="s">
        <v>280</v>
      </c>
      <c r="T130" s="117" t="s">
        <v>281</v>
      </c>
      <c r="U130" s="129" t="s">
        <v>282</v>
      </c>
      <c r="V130" s="77" t="s">
        <v>283</v>
      </c>
      <c r="W130" s="130" t="s">
        <v>272</v>
      </c>
      <c r="X130" s="485"/>
      <c r="Y130" s="501" t="s">
        <v>412</v>
      </c>
    </row>
    <row r="131" spans="2:25" s="5" customFormat="1" ht="37.5" customHeight="1">
      <c r="B131" s="270">
        <f t="shared" si="19"/>
        <v>129</v>
      </c>
      <c r="C131" s="118" t="s">
        <v>196</v>
      </c>
      <c r="D131" s="644" t="s">
        <v>36</v>
      </c>
      <c r="E131" s="642" t="s">
        <v>37</v>
      </c>
      <c r="F131" s="120">
        <v>138279</v>
      </c>
      <c r="G131" s="121">
        <v>311.12</v>
      </c>
      <c r="H131" s="122">
        <v>63.45</v>
      </c>
      <c r="I131" s="123">
        <v>8.6</v>
      </c>
      <c r="J131" s="667"/>
      <c r="K131" s="425">
        <f>VLOOKUP($C$3:$C$236,$AB$12:$AC$42,2,FALSE)</f>
        <v>3387</v>
      </c>
      <c r="L131" s="124">
        <v>42936</v>
      </c>
      <c r="M131" s="125">
        <v>0.375</v>
      </c>
      <c r="N131" s="124">
        <v>42936</v>
      </c>
      <c r="O131" s="125">
        <v>0.75</v>
      </c>
      <c r="P131" s="656">
        <f t="shared" si="18"/>
        <v>0.375</v>
      </c>
      <c r="Q131" s="667"/>
      <c r="R131" s="645" t="s">
        <v>148</v>
      </c>
      <c r="S131" s="186" t="s">
        <v>137</v>
      </c>
      <c r="T131" s="117" t="s">
        <v>260</v>
      </c>
      <c r="U131" s="129" t="s">
        <v>261</v>
      </c>
      <c r="V131" s="77" t="s">
        <v>262</v>
      </c>
      <c r="W131" s="130" t="s">
        <v>263</v>
      </c>
      <c r="X131" s="491" t="s">
        <v>392</v>
      </c>
      <c r="Y131" s="501" t="s">
        <v>412</v>
      </c>
    </row>
    <row r="132" spans="2:25" s="5" customFormat="1" ht="37.5" customHeight="1">
      <c r="B132" s="267">
        <f t="shared" si="19"/>
        <v>130</v>
      </c>
      <c r="C132" s="93" t="s">
        <v>265</v>
      </c>
      <c r="D132" s="69" t="s">
        <v>266</v>
      </c>
      <c r="E132" s="67" t="s">
        <v>267</v>
      </c>
      <c r="F132" s="94">
        <v>53049</v>
      </c>
      <c r="G132" s="72">
        <v>220.6</v>
      </c>
      <c r="H132" s="72">
        <v>48</v>
      </c>
      <c r="I132" s="73">
        <v>7.6</v>
      </c>
      <c r="J132" s="666"/>
      <c r="K132" s="563">
        <v>570</v>
      </c>
      <c r="L132" s="97">
        <v>42936</v>
      </c>
      <c r="M132" s="209">
        <v>0.58333333333333337</v>
      </c>
      <c r="N132" s="97">
        <v>42936</v>
      </c>
      <c r="O132" s="99">
        <v>0.91666666666666663</v>
      </c>
      <c r="P132" s="78">
        <f t="shared" ref="P132:P201" si="20">+O132-M132</f>
        <v>0.33333333333333326</v>
      </c>
      <c r="Q132" s="666"/>
      <c r="R132" s="95" t="s">
        <v>311</v>
      </c>
      <c r="S132" s="95" t="s">
        <v>264</v>
      </c>
      <c r="T132" s="67" t="s">
        <v>269</v>
      </c>
      <c r="U132" s="77" t="s">
        <v>270</v>
      </c>
      <c r="V132" s="77" t="s">
        <v>271</v>
      </c>
      <c r="W132" s="81" t="s">
        <v>272</v>
      </c>
      <c r="X132" s="481" t="s">
        <v>416</v>
      </c>
      <c r="Y132" s="500"/>
    </row>
    <row r="133" spans="2:25" s="5" customFormat="1" ht="37.5" customHeight="1">
      <c r="B133" s="270">
        <f t="shared" si="19"/>
        <v>131</v>
      </c>
      <c r="C133" s="130" t="s">
        <v>278</v>
      </c>
      <c r="D133" s="558" t="s">
        <v>279</v>
      </c>
      <c r="E133" s="177" t="s">
        <v>63</v>
      </c>
      <c r="F133" s="157">
        <v>65591</v>
      </c>
      <c r="G133" s="158">
        <v>274.89999999999998</v>
      </c>
      <c r="H133" s="158">
        <v>47</v>
      </c>
      <c r="I133" s="159">
        <v>6.8</v>
      </c>
      <c r="J133" s="666"/>
      <c r="K133" s="136">
        <f>VLOOKUP($C$3:$C$236,$AB$12:$AC$42,2,FALSE)</f>
        <v>1968</v>
      </c>
      <c r="L133" s="170">
        <v>42938</v>
      </c>
      <c r="M133" s="171">
        <v>0.54166666666666663</v>
      </c>
      <c r="N133" s="170">
        <v>42938</v>
      </c>
      <c r="O133" s="171">
        <v>0.91666666666666663</v>
      </c>
      <c r="P133" s="562">
        <f t="shared" si="20"/>
        <v>0.375</v>
      </c>
      <c r="Q133" s="666"/>
      <c r="R133" s="642" t="s">
        <v>258</v>
      </c>
      <c r="S133" s="642" t="s">
        <v>299</v>
      </c>
      <c r="T133" s="117" t="s">
        <v>281</v>
      </c>
      <c r="U133" s="129" t="s">
        <v>282</v>
      </c>
      <c r="V133" s="77" t="s">
        <v>283</v>
      </c>
      <c r="W133" s="130" t="s">
        <v>162</v>
      </c>
      <c r="X133" s="485" t="s">
        <v>404</v>
      </c>
      <c r="Y133" s="501" t="s">
        <v>412</v>
      </c>
    </row>
    <row r="134" spans="2:25" s="5" customFormat="1" ht="37.5" customHeight="1">
      <c r="B134" s="267">
        <f t="shared" si="19"/>
        <v>132</v>
      </c>
      <c r="C134" s="93" t="s">
        <v>284</v>
      </c>
      <c r="D134" s="69" t="s">
        <v>266</v>
      </c>
      <c r="E134" s="67" t="s">
        <v>267</v>
      </c>
      <c r="F134" s="70">
        <v>75166</v>
      </c>
      <c r="G134" s="72">
        <v>252.9</v>
      </c>
      <c r="H134" s="72">
        <v>48.7</v>
      </c>
      <c r="I134" s="73">
        <v>8</v>
      </c>
      <c r="J134" s="666"/>
      <c r="K134" s="563">
        <v>711</v>
      </c>
      <c r="L134" s="97">
        <v>42938</v>
      </c>
      <c r="M134" s="209">
        <v>0.29166666666666669</v>
      </c>
      <c r="N134" s="97">
        <v>42938</v>
      </c>
      <c r="O134" s="98">
        <v>0.625</v>
      </c>
      <c r="P134" s="78">
        <f t="shared" si="20"/>
        <v>0.33333333333333331</v>
      </c>
      <c r="Q134" s="666"/>
      <c r="R134" s="67"/>
      <c r="S134" s="67" t="s">
        <v>286</v>
      </c>
      <c r="T134" s="67" t="s">
        <v>269</v>
      </c>
      <c r="U134" s="77" t="s">
        <v>270</v>
      </c>
      <c r="V134" s="77" t="s">
        <v>271</v>
      </c>
      <c r="W134" s="81" t="s">
        <v>272</v>
      </c>
      <c r="X134" s="481" t="s">
        <v>287</v>
      </c>
      <c r="Y134" s="500"/>
    </row>
    <row r="135" spans="2:25" s="5" customFormat="1" ht="37.5" customHeight="1">
      <c r="B135" s="270">
        <f t="shared" si="19"/>
        <v>133</v>
      </c>
      <c r="C135" s="296" t="s">
        <v>24</v>
      </c>
      <c r="D135" s="156" t="s">
        <v>25</v>
      </c>
      <c r="E135" s="117" t="s">
        <v>26</v>
      </c>
      <c r="F135" s="120">
        <v>72458</v>
      </c>
      <c r="G135" s="121">
        <v>248.52</v>
      </c>
      <c r="H135" s="158">
        <v>53.88</v>
      </c>
      <c r="I135" s="159">
        <v>8.2100000000000009</v>
      </c>
      <c r="J135" s="669"/>
      <c r="K135" s="136">
        <f>VLOOKUP($C$3:$C$236,$AB$12:$AC$42,2,FALSE)</f>
        <v>1610</v>
      </c>
      <c r="L135" s="297">
        <v>42939</v>
      </c>
      <c r="M135" s="160">
        <v>0.33333333333333331</v>
      </c>
      <c r="N135" s="297">
        <v>42939</v>
      </c>
      <c r="O135" s="160">
        <v>0.70833333333333337</v>
      </c>
      <c r="P135" s="162">
        <f t="shared" si="20"/>
        <v>0.37500000000000006</v>
      </c>
      <c r="Q135" s="669"/>
      <c r="R135" s="298" t="s">
        <v>137</v>
      </c>
      <c r="S135" s="298" t="s">
        <v>28</v>
      </c>
      <c r="T135" s="117" t="s">
        <v>260</v>
      </c>
      <c r="U135" s="129" t="s">
        <v>261</v>
      </c>
      <c r="V135" s="142" t="s">
        <v>262</v>
      </c>
      <c r="W135" s="130" t="s">
        <v>272</v>
      </c>
      <c r="X135" s="485"/>
      <c r="Y135" s="501" t="s">
        <v>412</v>
      </c>
    </row>
    <row r="136" spans="2:25" s="5" customFormat="1" ht="37.5" customHeight="1">
      <c r="B136" s="267">
        <f t="shared" si="19"/>
        <v>134</v>
      </c>
      <c r="C136" s="93" t="s">
        <v>120</v>
      </c>
      <c r="D136" s="69" t="s">
        <v>89</v>
      </c>
      <c r="E136" s="67" t="s">
        <v>90</v>
      </c>
      <c r="F136" s="70">
        <v>115875</v>
      </c>
      <c r="G136" s="72">
        <v>290</v>
      </c>
      <c r="H136" s="72">
        <v>54</v>
      </c>
      <c r="I136" s="73">
        <v>8.5</v>
      </c>
      <c r="J136" s="666"/>
      <c r="K136" s="563">
        <v>1078</v>
      </c>
      <c r="L136" s="97">
        <v>42939</v>
      </c>
      <c r="M136" s="98">
        <v>0.58333333333333337</v>
      </c>
      <c r="N136" s="97">
        <v>42939</v>
      </c>
      <c r="O136" s="98">
        <v>0.83333333333333337</v>
      </c>
      <c r="P136" s="78">
        <f t="shared" si="20"/>
        <v>0.25</v>
      </c>
      <c r="Q136" s="666"/>
      <c r="R136" s="67" t="s">
        <v>202</v>
      </c>
      <c r="S136" s="104" t="s">
        <v>136</v>
      </c>
      <c r="T136" s="67" t="s">
        <v>275</v>
      </c>
      <c r="U136" s="77" t="s">
        <v>276</v>
      </c>
      <c r="V136" s="77" t="s">
        <v>277</v>
      </c>
      <c r="W136" s="81" t="s">
        <v>263</v>
      </c>
      <c r="X136" s="500" t="s">
        <v>404</v>
      </c>
      <c r="Y136" s="500"/>
    </row>
    <row r="137" spans="2:25" s="5" customFormat="1" ht="37.5" customHeight="1">
      <c r="B137" s="270">
        <f t="shared" si="19"/>
        <v>135</v>
      </c>
      <c r="C137" s="131" t="s">
        <v>42</v>
      </c>
      <c r="D137" s="424" t="s">
        <v>266</v>
      </c>
      <c r="E137" s="141" t="s">
        <v>267</v>
      </c>
      <c r="F137" s="120">
        <v>85619</v>
      </c>
      <c r="G137" s="121">
        <v>293</v>
      </c>
      <c r="H137" s="158">
        <v>54.5</v>
      </c>
      <c r="I137" s="159">
        <v>8.25</v>
      </c>
      <c r="J137" s="670"/>
      <c r="K137" s="136">
        <f>VLOOKUP($C$3:$C$236,$AB$12:$AC$42,2,FALSE)</f>
        <v>2249</v>
      </c>
      <c r="L137" s="170">
        <v>42940</v>
      </c>
      <c r="M137" s="138">
        <v>0.33333333333333331</v>
      </c>
      <c r="N137" s="170">
        <v>42940</v>
      </c>
      <c r="O137" s="138">
        <v>0.75</v>
      </c>
      <c r="P137" s="162">
        <f t="shared" si="20"/>
        <v>0.41666666666666669</v>
      </c>
      <c r="Q137" s="670"/>
      <c r="R137" s="141" t="s">
        <v>301</v>
      </c>
      <c r="S137" s="141" t="s">
        <v>27</v>
      </c>
      <c r="T137" s="117" t="s">
        <v>269</v>
      </c>
      <c r="U137" s="129" t="s">
        <v>270</v>
      </c>
      <c r="V137" s="142" t="s">
        <v>271</v>
      </c>
      <c r="W137" s="130" t="s">
        <v>272</v>
      </c>
      <c r="X137" s="442"/>
      <c r="Y137" s="501" t="s">
        <v>412</v>
      </c>
    </row>
    <row r="138" spans="2:25" s="5" customFormat="1" ht="37.5" customHeight="1">
      <c r="B138" s="267">
        <f t="shared" si="19"/>
        <v>136</v>
      </c>
      <c r="C138" s="100" t="s">
        <v>265</v>
      </c>
      <c r="D138" s="83" t="s">
        <v>266</v>
      </c>
      <c r="E138" s="79" t="s">
        <v>267</v>
      </c>
      <c r="F138" s="70">
        <v>53049</v>
      </c>
      <c r="G138" s="71">
        <v>220.6</v>
      </c>
      <c r="H138" s="71">
        <v>48</v>
      </c>
      <c r="I138" s="89">
        <v>7.6</v>
      </c>
      <c r="J138" s="668"/>
      <c r="K138" s="611">
        <v>577</v>
      </c>
      <c r="L138" s="90">
        <v>42941</v>
      </c>
      <c r="M138" s="91">
        <v>0.375</v>
      </c>
      <c r="N138" s="90">
        <v>42941</v>
      </c>
      <c r="O138" s="91">
        <v>0.79166666666666663</v>
      </c>
      <c r="P138" s="78">
        <f t="shared" si="20"/>
        <v>0.41666666666666663</v>
      </c>
      <c r="Q138" s="668"/>
      <c r="R138" s="67" t="s">
        <v>268</v>
      </c>
      <c r="S138" s="67" t="s">
        <v>264</v>
      </c>
      <c r="T138" s="76" t="s">
        <v>269</v>
      </c>
      <c r="U138" s="77" t="s">
        <v>270</v>
      </c>
      <c r="V138" s="77" t="s">
        <v>271</v>
      </c>
      <c r="W138" s="81" t="s">
        <v>232</v>
      </c>
      <c r="X138" s="500" t="s">
        <v>415</v>
      </c>
      <c r="Y138" s="500"/>
    </row>
    <row r="139" spans="2:25" s="5" customFormat="1" ht="37.5" customHeight="1">
      <c r="B139" s="574">
        <f t="shared" si="19"/>
        <v>137</v>
      </c>
      <c r="C139" s="599" t="s">
        <v>312</v>
      </c>
      <c r="D139" s="156" t="s">
        <v>313</v>
      </c>
      <c r="E139" s="117" t="s">
        <v>135</v>
      </c>
      <c r="F139" s="168">
        <v>142714</v>
      </c>
      <c r="G139" s="600">
        <v>330</v>
      </c>
      <c r="H139" s="601">
        <v>59.89</v>
      </c>
      <c r="I139" s="602">
        <v>8.1</v>
      </c>
      <c r="J139" s="669"/>
      <c r="K139" s="136">
        <f>VLOOKUP($C$3:$C$236,$AB$12:$AC$42,2,FALSE)</f>
        <v>3560</v>
      </c>
      <c r="L139" s="165">
        <v>42941</v>
      </c>
      <c r="M139" s="334">
        <v>0.33333333333333331</v>
      </c>
      <c r="N139" s="165">
        <v>42941</v>
      </c>
      <c r="O139" s="334">
        <v>0.33333333333333331</v>
      </c>
      <c r="P139" s="613">
        <f t="shared" si="20"/>
        <v>0</v>
      </c>
      <c r="Q139" s="669"/>
      <c r="R139" s="163"/>
      <c r="S139" s="141"/>
      <c r="T139" s="603" t="s">
        <v>275</v>
      </c>
      <c r="U139" s="603" t="s">
        <v>276</v>
      </c>
      <c r="V139" s="139" t="s">
        <v>277</v>
      </c>
      <c r="W139" s="567" t="s">
        <v>263</v>
      </c>
      <c r="X139" s="598" t="s">
        <v>404</v>
      </c>
      <c r="Y139" s="442" t="s">
        <v>418</v>
      </c>
    </row>
    <row r="140" spans="2:25" s="5" customFormat="1" ht="37.5" customHeight="1">
      <c r="B140" s="270">
        <f t="shared" si="19"/>
        <v>138</v>
      </c>
      <c r="C140" s="130" t="s">
        <v>288</v>
      </c>
      <c r="D140" s="424" t="s">
        <v>266</v>
      </c>
      <c r="E140" s="141" t="s">
        <v>267</v>
      </c>
      <c r="F140" s="120">
        <v>102587</v>
      </c>
      <c r="G140" s="158">
        <v>272.2</v>
      </c>
      <c r="H140" s="158">
        <v>61.2</v>
      </c>
      <c r="I140" s="159">
        <v>8.1999999999999993</v>
      </c>
      <c r="J140" s="670"/>
      <c r="K140" s="136">
        <f>VLOOKUP($C$3:$C$236,$AB$12:$AC$42,2,FALSE)</f>
        <v>3189</v>
      </c>
      <c r="L140" s="170">
        <v>42942</v>
      </c>
      <c r="M140" s="160">
        <v>0.29166666666666669</v>
      </c>
      <c r="N140" s="170">
        <v>42942</v>
      </c>
      <c r="O140" s="160">
        <v>0.79166666666666663</v>
      </c>
      <c r="P140" s="162">
        <f t="shared" si="20"/>
        <v>0.49999999999999994</v>
      </c>
      <c r="Q140" s="670"/>
      <c r="R140" s="117"/>
      <c r="S140" s="117"/>
      <c r="T140" s="161" t="s">
        <v>269</v>
      </c>
      <c r="U140" s="129" t="s">
        <v>270</v>
      </c>
      <c r="V140" s="142" t="s">
        <v>271</v>
      </c>
      <c r="W140" s="130" t="s">
        <v>272</v>
      </c>
      <c r="X140" s="442"/>
      <c r="Y140" s="501" t="s">
        <v>412</v>
      </c>
    </row>
    <row r="141" spans="2:25" s="5" customFormat="1" ht="37.5" customHeight="1">
      <c r="B141" s="267">
        <f t="shared" si="19"/>
        <v>139</v>
      </c>
      <c r="C141" s="93" t="s">
        <v>284</v>
      </c>
      <c r="D141" s="69" t="s">
        <v>266</v>
      </c>
      <c r="E141" s="67" t="s">
        <v>267</v>
      </c>
      <c r="F141" s="70">
        <v>75166</v>
      </c>
      <c r="G141" s="72">
        <v>252.9</v>
      </c>
      <c r="H141" s="72">
        <v>48.7</v>
      </c>
      <c r="I141" s="73">
        <v>8</v>
      </c>
      <c r="J141" s="666"/>
      <c r="K141" s="563">
        <v>704</v>
      </c>
      <c r="L141" s="97">
        <v>42943</v>
      </c>
      <c r="M141" s="209">
        <v>0.375</v>
      </c>
      <c r="N141" s="97">
        <v>42943</v>
      </c>
      <c r="O141" s="98">
        <v>0.70833333333333337</v>
      </c>
      <c r="P141" s="78">
        <f t="shared" si="20"/>
        <v>0.33333333333333337</v>
      </c>
      <c r="Q141" s="666"/>
      <c r="R141" s="67"/>
      <c r="S141" s="67" t="s">
        <v>286</v>
      </c>
      <c r="T141" s="67" t="s">
        <v>269</v>
      </c>
      <c r="U141" s="77" t="s">
        <v>270</v>
      </c>
      <c r="V141" s="77" t="s">
        <v>271</v>
      </c>
      <c r="W141" s="81" t="s">
        <v>272</v>
      </c>
      <c r="X141" s="500" t="s">
        <v>287</v>
      </c>
      <c r="Y141" s="500"/>
    </row>
    <row r="142" spans="2:25" s="5" customFormat="1" ht="37.5" customHeight="1">
      <c r="B142" s="267">
        <f t="shared" si="19"/>
        <v>140</v>
      </c>
      <c r="C142" s="88" t="s">
        <v>222</v>
      </c>
      <c r="D142" s="69" t="s">
        <v>223</v>
      </c>
      <c r="E142" s="67" t="s">
        <v>224</v>
      </c>
      <c r="F142" s="70">
        <v>53049</v>
      </c>
      <c r="G142" s="72">
        <v>220.6</v>
      </c>
      <c r="H142" s="72">
        <v>48</v>
      </c>
      <c r="I142" s="73">
        <v>7.6</v>
      </c>
      <c r="J142" s="666"/>
      <c r="K142" s="563">
        <v>575</v>
      </c>
      <c r="L142" s="97">
        <v>42945</v>
      </c>
      <c r="M142" s="98">
        <v>0.58333333333333337</v>
      </c>
      <c r="N142" s="97">
        <v>42945</v>
      </c>
      <c r="O142" s="98">
        <v>0.91666666666666663</v>
      </c>
      <c r="P142" s="78">
        <f t="shared" si="20"/>
        <v>0.33333333333333326</v>
      </c>
      <c r="Q142" s="666"/>
      <c r="R142" s="95" t="s">
        <v>314</v>
      </c>
      <c r="S142" s="95" t="s">
        <v>185</v>
      </c>
      <c r="T142" s="67" t="s">
        <v>226</v>
      </c>
      <c r="U142" s="77" t="s">
        <v>227</v>
      </c>
      <c r="V142" s="77" t="s">
        <v>228</v>
      </c>
      <c r="W142" s="81" t="s">
        <v>232</v>
      </c>
      <c r="X142" s="500" t="s">
        <v>416</v>
      </c>
      <c r="Y142" s="500"/>
    </row>
    <row r="143" spans="2:25" s="5" customFormat="1" ht="37.5" customHeight="1" thickBot="1">
      <c r="B143" s="268">
        <f t="shared" si="19"/>
        <v>141</v>
      </c>
      <c r="C143" s="224" t="s">
        <v>315</v>
      </c>
      <c r="D143" s="225" t="s">
        <v>316</v>
      </c>
      <c r="E143" s="223" t="s">
        <v>317</v>
      </c>
      <c r="F143" s="226">
        <v>75166</v>
      </c>
      <c r="G143" s="227">
        <v>252.9</v>
      </c>
      <c r="H143" s="227">
        <v>48.7</v>
      </c>
      <c r="I143" s="228">
        <v>8</v>
      </c>
      <c r="J143" s="674"/>
      <c r="K143" s="612">
        <v>691</v>
      </c>
      <c r="L143" s="229">
        <v>42947</v>
      </c>
      <c r="M143" s="230">
        <v>0.58333333333333337</v>
      </c>
      <c r="N143" s="229">
        <v>42947</v>
      </c>
      <c r="O143" s="264">
        <v>0.91666666666666663</v>
      </c>
      <c r="P143" s="232">
        <f t="shared" si="20"/>
        <v>0.33333333333333326</v>
      </c>
      <c r="Q143" s="674"/>
      <c r="R143" s="223" t="s">
        <v>318</v>
      </c>
      <c r="S143" s="223" t="s">
        <v>319</v>
      </c>
      <c r="T143" s="223" t="s">
        <v>320</v>
      </c>
      <c r="U143" s="231" t="s">
        <v>321</v>
      </c>
      <c r="V143" s="231" t="s">
        <v>322</v>
      </c>
      <c r="W143" s="234" t="s">
        <v>323</v>
      </c>
      <c r="X143" s="482" t="s">
        <v>221</v>
      </c>
      <c r="Y143" s="615"/>
    </row>
    <row r="144" spans="2:25" s="5" customFormat="1" ht="37.5" customHeight="1">
      <c r="B144" s="272">
        <f t="shared" si="19"/>
        <v>142</v>
      </c>
      <c r="C144" s="253" t="s">
        <v>118</v>
      </c>
      <c r="D144" s="657" t="s">
        <v>102</v>
      </c>
      <c r="E144" s="590" t="s">
        <v>63</v>
      </c>
      <c r="F144" s="329">
        <v>65591</v>
      </c>
      <c r="G144" s="330">
        <v>274.89999999999998</v>
      </c>
      <c r="H144" s="330">
        <v>47</v>
      </c>
      <c r="I144" s="331">
        <v>6.8</v>
      </c>
      <c r="J144" s="673"/>
      <c r="K144" s="246">
        <f>VLOOKUP($C$3:$C$236,$AB$12:$AC$42,2,FALSE)</f>
        <v>1968</v>
      </c>
      <c r="L144" s="332">
        <v>42949</v>
      </c>
      <c r="M144" s="333">
        <v>0.29166666666666669</v>
      </c>
      <c r="N144" s="332">
        <v>42949</v>
      </c>
      <c r="O144" s="334">
        <v>0.70833333333333337</v>
      </c>
      <c r="P144" s="654">
        <f t="shared" si="20"/>
        <v>0.41666666666666669</v>
      </c>
      <c r="Q144" s="673"/>
      <c r="R144" s="658" t="s">
        <v>204</v>
      </c>
      <c r="S144" s="658" t="s">
        <v>324</v>
      </c>
      <c r="T144" s="335" t="s">
        <v>104</v>
      </c>
      <c r="U144" s="251" t="s">
        <v>105</v>
      </c>
      <c r="V144" s="219" t="s">
        <v>106</v>
      </c>
      <c r="W144" s="253" t="s">
        <v>131</v>
      </c>
      <c r="X144" s="488"/>
      <c r="Y144" s="544" t="s">
        <v>412</v>
      </c>
    </row>
    <row r="145" spans="1:49" s="5" customFormat="1" ht="37.5" customHeight="1">
      <c r="B145" s="270">
        <f t="shared" ref="B145:B208" si="21">ROW()-2</f>
        <v>143</v>
      </c>
      <c r="C145" s="118" t="s">
        <v>196</v>
      </c>
      <c r="D145" s="644" t="s">
        <v>36</v>
      </c>
      <c r="E145" s="642" t="s">
        <v>37</v>
      </c>
      <c r="F145" s="120">
        <v>138279</v>
      </c>
      <c r="G145" s="121">
        <v>311.12</v>
      </c>
      <c r="H145" s="122">
        <v>63.45</v>
      </c>
      <c r="I145" s="123">
        <v>8.6</v>
      </c>
      <c r="J145" s="667"/>
      <c r="K145" s="425">
        <f>VLOOKUP($C$3:$C$236,$AB$12:$AC$42,2,FALSE)</f>
        <v>3387</v>
      </c>
      <c r="L145" s="124">
        <v>42951</v>
      </c>
      <c r="M145" s="160">
        <v>0.41666666666666669</v>
      </c>
      <c r="N145" s="124">
        <v>42951</v>
      </c>
      <c r="O145" s="160">
        <v>0.875</v>
      </c>
      <c r="P145" s="562">
        <f t="shared" si="20"/>
        <v>0.45833333333333331</v>
      </c>
      <c r="Q145" s="667"/>
      <c r="R145" s="645" t="s">
        <v>198</v>
      </c>
      <c r="S145" s="645" t="s">
        <v>325</v>
      </c>
      <c r="T145" s="117" t="s">
        <v>38</v>
      </c>
      <c r="U145" s="129" t="s">
        <v>121</v>
      </c>
      <c r="V145" s="77" t="s">
        <v>40</v>
      </c>
      <c r="W145" s="130" t="s">
        <v>162</v>
      </c>
      <c r="X145" s="502" t="s">
        <v>389</v>
      </c>
      <c r="Y145" s="501" t="s">
        <v>412</v>
      </c>
    </row>
    <row r="146" spans="1:49" s="5" customFormat="1" ht="37.5" customHeight="1">
      <c r="B146" s="766">
        <f t="shared" si="21"/>
        <v>144</v>
      </c>
      <c r="C146" s="811" t="s">
        <v>326</v>
      </c>
      <c r="D146" s="768" t="s">
        <v>128</v>
      </c>
      <c r="E146" s="769" t="s">
        <v>129</v>
      </c>
      <c r="F146" s="770">
        <v>53049</v>
      </c>
      <c r="G146" s="771">
        <v>220.6</v>
      </c>
      <c r="H146" s="771">
        <v>48</v>
      </c>
      <c r="I146" s="772">
        <v>7.6</v>
      </c>
      <c r="J146" s="844"/>
      <c r="K146" s="845">
        <v>532</v>
      </c>
      <c r="L146" s="775">
        <v>42952</v>
      </c>
      <c r="M146" s="776">
        <v>0.64583333333333337</v>
      </c>
      <c r="N146" s="775">
        <v>42952</v>
      </c>
      <c r="O146" s="776">
        <v>0.9375</v>
      </c>
      <c r="P146" s="814">
        <f t="shared" si="20"/>
        <v>0.29166666666666663</v>
      </c>
      <c r="Q146" s="844"/>
      <c r="R146" s="785" t="s">
        <v>327</v>
      </c>
      <c r="S146" s="785" t="s">
        <v>328</v>
      </c>
      <c r="T146" s="780" t="s">
        <v>113</v>
      </c>
      <c r="U146" s="781" t="s">
        <v>114</v>
      </c>
      <c r="V146" s="781" t="s">
        <v>130</v>
      </c>
      <c r="W146" s="746" t="s">
        <v>421</v>
      </c>
      <c r="X146" s="765" t="s">
        <v>415</v>
      </c>
      <c r="Y146" s="765"/>
    </row>
    <row r="147" spans="1:49" s="5" customFormat="1" ht="37.5" customHeight="1">
      <c r="B147" s="766">
        <f t="shared" si="21"/>
        <v>145</v>
      </c>
      <c r="C147" s="811" t="s">
        <v>174</v>
      </c>
      <c r="D147" s="768" t="s">
        <v>329</v>
      </c>
      <c r="E147" s="769" t="s">
        <v>330</v>
      </c>
      <c r="F147" s="770">
        <v>36674</v>
      </c>
      <c r="G147" s="771">
        <v>205</v>
      </c>
      <c r="H147" s="771">
        <v>26</v>
      </c>
      <c r="I147" s="772">
        <v>7</v>
      </c>
      <c r="J147" s="844"/>
      <c r="K147" s="845">
        <v>1244</v>
      </c>
      <c r="L147" s="775">
        <v>42952</v>
      </c>
      <c r="M147" s="846">
        <v>0.41666666666666669</v>
      </c>
      <c r="N147" s="775">
        <v>42952</v>
      </c>
      <c r="O147" s="846">
        <v>0.66666666666666663</v>
      </c>
      <c r="P147" s="814">
        <f t="shared" si="20"/>
        <v>0.24999999999999994</v>
      </c>
      <c r="Q147" s="844"/>
      <c r="R147" s="785" t="s">
        <v>331</v>
      </c>
      <c r="S147" s="785" t="s">
        <v>332</v>
      </c>
      <c r="T147" s="785" t="s">
        <v>104</v>
      </c>
      <c r="U147" s="781" t="s">
        <v>105</v>
      </c>
      <c r="V147" s="781" t="s">
        <v>106</v>
      </c>
      <c r="W147" s="746" t="s">
        <v>422</v>
      </c>
      <c r="X147" s="765" t="s">
        <v>221</v>
      </c>
      <c r="Y147" s="765" t="s">
        <v>589</v>
      </c>
    </row>
    <row r="148" spans="1:49" s="5" customFormat="1" ht="37.5" customHeight="1">
      <c r="B148" s="908">
        <v>146</v>
      </c>
      <c r="C148" s="909" t="s">
        <v>578</v>
      </c>
      <c r="D148" s="910" t="s">
        <v>582</v>
      </c>
      <c r="E148" s="911" t="s">
        <v>583</v>
      </c>
      <c r="F148" s="912">
        <v>75166</v>
      </c>
      <c r="G148" s="913">
        <v>252.9</v>
      </c>
      <c r="H148" s="913">
        <v>48.7</v>
      </c>
      <c r="I148" s="914">
        <v>8</v>
      </c>
      <c r="J148" s="915"/>
      <c r="K148" s="916">
        <v>1365</v>
      </c>
      <c r="L148" s="917">
        <v>42952</v>
      </c>
      <c r="M148" s="918">
        <v>0.45833333333333331</v>
      </c>
      <c r="N148" s="919">
        <v>42952</v>
      </c>
      <c r="O148" s="918">
        <v>0.83333333333333337</v>
      </c>
      <c r="P148" s="920">
        <f t="shared" si="20"/>
        <v>0.37500000000000006</v>
      </c>
      <c r="Q148" s="921" t="s">
        <v>584</v>
      </c>
      <c r="R148" s="922" t="s">
        <v>584</v>
      </c>
      <c r="S148" s="923" t="s">
        <v>176</v>
      </c>
      <c r="T148" s="924" t="s">
        <v>579</v>
      </c>
      <c r="U148" s="925" t="s">
        <v>585</v>
      </c>
      <c r="V148" s="925" t="s">
        <v>586</v>
      </c>
      <c r="W148" s="926" t="s">
        <v>580</v>
      </c>
      <c r="X148" s="927" t="s">
        <v>581</v>
      </c>
      <c r="Y148" s="928" t="s">
        <v>587</v>
      </c>
    </row>
    <row r="149" spans="1:49" s="5" customFormat="1" ht="37.5" customHeight="1">
      <c r="B149" s="908">
        <v>147</v>
      </c>
      <c r="C149" s="930" t="s">
        <v>97</v>
      </c>
      <c r="D149" s="931" t="s">
        <v>128</v>
      </c>
      <c r="E149" s="932" t="s">
        <v>129</v>
      </c>
      <c r="F149" s="933">
        <v>53049</v>
      </c>
      <c r="G149" s="934">
        <v>220.6</v>
      </c>
      <c r="H149" s="934">
        <v>48</v>
      </c>
      <c r="I149" s="935">
        <v>7.6</v>
      </c>
      <c r="J149" s="936"/>
      <c r="K149" s="937">
        <v>369</v>
      </c>
      <c r="L149" s="938">
        <v>42953</v>
      </c>
      <c r="M149" s="939">
        <v>0.875</v>
      </c>
      <c r="N149" s="940">
        <v>42954</v>
      </c>
      <c r="O149" s="939">
        <v>0.79166666666666663</v>
      </c>
      <c r="P149" s="920"/>
      <c r="Q149" s="941"/>
      <c r="R149" s="942" t="s">
        <v>594</v>
      </c>
      <c r="S149" s="942" t="s">
        <v>595</v>
      </c>
      <c r="T149" s="924" t="s">
        <v>46</v>
      </c>
      <c r="U149" s="925" t="s">
        <v>585</v>
      </c>
      <c r="V149" s="925" t="s">
        <v>48</v>
      </c>
      <c r="W149" s="943"/>
      <c r="X149" s="944"/>
      <c r="Y149" s="928" t="s">
        <v>587</v>
      </c>
      <c r="Z149" s="929" t="s">
        <v>610</v>
      </c>
    </row>
    <row r="150" spans="1:49" s="8" customFormat="1" ht="37.5" customHeight="1">
      <c r="A150" s="5"/>
      <c r="B150" s="847">
        <f t="shared" si="21"/>
        <v>148</v>
      </c>
      <c r="C150" s="848" t="s">
        <v>118</v>
      </c>
      <c r="D150" s="849" t="s">
        <v>102</v>
      </c>
      <c r="E150" s="850" t="s">
        <v>63</v>
      </c>
      <c r="F150" s="851">
        <v>65591</v>
      </c>
      <c r="G150" s="852">
        <v>274.89999999999998</v>
      </c>
      <c r="H150" s="852">
        <v>47</v>
      </c>
      <c r="I150" s="853">
        <v>6.8</v>
      </c>
      <c r="J150" s="854"/>
      <c r="K150" s="855">
        <f>VLOOKUP($C$3:$C$236,$AB$12:$AC$42,2,FALSE)</f>
        <v>1968</v>
      </c>
      <c r="L150" s="856">
        <v>42955</v>
      </c>
      <c r="M150" s="857">
        <v>0.29166666666666669</v>
      </c>
      <c r="N150" s="856">
        <v>42955</v>
      </c>
      <c r="O150" s="858">
        <v>0.58333333333333337</v>
      </c>
      <c r="P150" s="859">
        <f t="shared" si="20"/>
        <v>0.29166666666666669</v>
      </c>
      <c r="Q150" s="854"/>
      <c r="R150" s="860" t="s">
        <v>140</v>
      </c>
      <c r="S150" s="861" t="s">
        <v>119</v>
      </c>
      <c r="T150" s="862" t="s">
        <v>104</v>
      </c>
      <c r="U150" s="863" t="s">
        <v>105</v>
      </c>
      <c r="V150" s="781" t="s">
        <v>106</v>
      </c>
      <c r="W150" s="848" t="s">
        <v>131</v>
      </c>
      <c r="X150" s="864"/>
      <c r="Y150" s="865" t="s">
        <v>412</v>
      </c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</row>
    <row r="151" spans="1:49" s="5" customFormat="1" ht="37.5" customHeight="1">
      <c r="B151" s="766">
        <f t="shared" si="21"/>
        <v>149</v>
      </c>
      <c r="C151" s="783" t="s">
        <v>120</v>
      </c>
      <c r="D151" s="784" t="s">
        <v>89</v>
      </c>
      <c r="E151" s="785" t="s">
        <v>90</v>
      </c>
      <c r="F151" s="770">
        <v>115875</v>
      </c>
      <c r="G151" s="786">
        <v>290</v>
      </c>
      <c r="H151" s="786">
        <v>54</v>
      </c>
      <c r="I151" s="787">
        <v>8.5</v>
      </c>
      <c r="J151" s="854"/>
      <c r="K151" s="879">
        <v>2904</v>
      </c>
      <c r="L151" s="790">
        <v>42956</v>
      </c>
      <c r="M151" s="791">
        <v>0.5</v>
      </c>
      <c r="N151" s="790">
        <v>42956</v>
      </c>
      <c r="O151" s="791">
        <v>0.83333333333333337</v>
      </c>
      <c r="P151" s="777">
        <f t="shared" si="20"/>
        <v>0.33333333333333337</v>
      </c>
      <c r="Q151" s="854"/>
      <c r="R151" s="779"/>
      <c r="S151" s="779"/>
      <c r="T151" s="785" t="s">
        <v>108</v>
      </c>
      <c r="U151" s="781" t="s">
        <v>109</v>
      </c>
      <c r="V151" s="781" t="s">
        <v>110</v>
      </c>
      <c r="W151" s="746" t="s">
        <v>333</v>
      </c>
      <c r="X151" s="765"/>
      <c r="Y151" s="765"/>
    </row>
    <row r="152" spans="1:49" s="5" customFormat="1" ht="37.5" customHeight="1">
      <c r="B152" s="847">
        <f t="shared" si="21"/>
        <v>150</v>
      </c>
      <c r="C152" s="868" t="s">
        <v>35</v>
      </c>
      <c r="D152" s="849" t="s">
        <v>212</v>
      </c>
      <c r="E152" s="860" t="s">
        <v>37</v>
      </c>
      <c r="F152" s="869">
        <v>168666</v>
      </c>
      <c r="G152" s="870">
        <v>348</v>
      </c>
      <c r="H152" s="871">
        <v>58</v>
      </c>
      <c r="I152" s="853">
        <v>8.5</v>
      </c>
      <c r="J152" s="854"/>
      <c r="K152" s="855">
        <f>VLOOKUP($C$3:$C$236,$AB$12:$AC$42,2,FALSE)</f>
        <v>4573</v>
      </c>
      <c r="L152" s="856">
        <v>42957</v>
      </c>
      <c r="M152" s="857">
        <v>0.29166666666666669</v>
      </c>
      <c r="N152" s="856">
        <v>42957</v>
      </c>
      <c r="O152" s="872">
        <v>0.875</v>
      </c>
      <c r="P152" s="867">
        <f t="shared" si="20"/>
        <v>0.58333333333333326</v>
      </c>
      <c r="Q152" s="854"/>
      <c r="R152" s="850" t="s">
        <v>166</v>
      </c>
      <c r="S152" s="850" t="s">
        <v>152</v>
      </c>
      <c r="T152" s="862" t="s">
        <v>38</v>
      </c>
      <c r="U152" s="863" t="s">
        <v>211</v>
      </c>
      <c r="V152" s="781" t="s">
        <v>40</v>
      </c>
      <c r="W152" s="848" t="s">
        <v>333</v>
      </c>
      <c r="X152" s="873" t="s">
        <v>387</v>
      </c>
      <c r="Y152" s="865" t="s">
        <v>412</v>
      </c>
    </row>
    <row r="153" spans="1:49" s="5" customFormat="1" ht="37.5" customHeight="1">
      <c r="B153" s="847">
        <f t="shared" si="21"/>
        <v>151</v>
      </c>
      <c r="C153" s="868" t="s">
        <v>115</v>
      </c>
      <c r="D153" s="866" t="s">
        <v>36</v>
      </c>
      <c r="E153" s="860" t="s">
        <v>37</v>
      </c>
      <c r="F153" s="869">
        <v>168666</v>
      </c>
      <c r="G153" s="870">
        <v>348</v>
      </c>
      <c r="H153" s="871">
        <v>58</v>
      </c>
      <c r="I153" s="874">
        <v>8.5</v>
      </c>
      <c r="J153" s="875"/>
      <c r="K153" s="876">
        <f>VLOOKUP($C$3:$C$236,$AB$12:$AC$42,2,FALSE)</f>
        <v>4559</v>
      </c>
      <c r="L153" s="856">
        <v>42959</v>
      </c>
      <c r="M153" s="872">
        <v>0.41666666666666669</v>
      </c>
      <c r="N153" s="856">
        <v>42959</v>
      </c>
      <c r="O153" s="872">
        <v>0.79166666666666663</v>
      </c>
      <c r="P153" s="859">
        <f t="shared" si="20"/>
        <v>0.37499999999999994</v>
      </c>
      <c r="Q153" s="875"/>
      <c r="R153" s="877" t="s">
        <v>137</v>
      </c>
      <c r="S153" s="877" t="s">
        <v>161</v>
      </c>
      <c r="T153" s="862" t="s">
        <v>38</v>
      </c>
      <c r="U153" s="863" t="s">
        <v>121</v>
      </c>
      <c r="V153" s="781" t="s">
        <v>40</v>
      </c>
      <c r="W153" s="848" t="s">
        <v>333</v>
      </c>
      <c r="X153" s="878" t="s">
        <v>397</v>
      </c>
      <c r="Y153" s="865" t="s">
        <v>412</v>
      </c>
    </row>
    <row r="154" spans="1:49" s="5" customFormat="1" ht="37.5" customHeight="1">
      <c r="B154" s="766">
        <f t="shared" si="21"/>
        <v>152</v>
      </c>
      <c r="C154" s="767" t="s">
        <v>326</v>
      </c>
      <c r="D154" s="768" t="s">
        <v>128</v>
      </c>
      <c r="E154" s="769" t="s">
        <v>129</v>
      </c>
      <c r="F154" s="770">
        <v>53049</v>
      </c>
      <c r="G154" s="771">
        <v>220.6</v>
      </c>
      <c r="H154" s="771">
        <v>48</v>
      </c>
      <c r="I154" s="772">
        <v>7.6</v>
      </c>
      <c r="J154" s="844"/>
      <c r="K154" s="845">
        <v>1379</v>
      </c>
      <c r="L154" s="775">
        <v>42961</v>
      </c>
      <c r="M154" s="776">
        <v>0.375</v>
      </c>
      <c r="N154" s="775">
        <v>42961</v>
      </c>
      <c r="O154" s="776">
        <v>0.79166666666666663</v>
      </c>
      <c r="P154" s="777">
        <f t="shared" si="20"/>
        <v>0.41666666666666663</v>
      </c>
      <c r="Q154" s="844"/>
      <c r="R154" s="779" t="s">
        <v>203</v>
      </c>
      <c r="S154" s="779" t="s">
        <v>166</v>
      </c>
      <c r="T154" s="780" t="s">
        <v>334</v>
      </c>
      <c r="U154" s="781" t="s">
        <v>114</v>
      </c>
      <c r="V154" s="781" t="s">
        <v>130</v>
      </c>
      <c r="W154" s="746" t="s">
        <v>423</v>
      </c>
      <c r="X154" s="782" t="s">
        <v>416</v>
      </c>
      <c r="Y154" s="765"/>
    </row>
    <row r="155" spans="1:49" s="5" customFormat="1" ht="37.5" customHeight="1">
      <c r="B155" s="270">
        <f t="shared" si="21"/>
        <v>153</v>
      </c>
      <c r="C155" s="130" t="s">
        <v>118</v>
      </c>
      <c r="D155" s="558" t="s">
        <v>102</v>
      </c>
      <c r="E155" s="177" t="s">
        <v>63</v>
      </c>
      <c r="F155" s="157">
        <v>65591</v>
      </c>
      <c r="G155" s="158">
        <v>274.89999999999998</v>
      </c>
      <c r="H155" s="158">
        <v>47</v>
      </c>
      <c r="I155" s="159">
        <v>6.8</v>
      </c>
      <c r="J155" s="666"/>
      <c r="K155" s="136">
        <f>VLOOKUP($C$3:$C$236,$AB$12:$AC$42,2,FALSE)</f>
        <v>1968</v>
      </c>
      <c r="L155" s="165">
        <v>42961</v>
      </c>
      <c r="M155" s="195">
        <v>0.33333333333333331</v>
      </c>
      <c r="N155" s="165">
        <v>42961</v>
      </c>
      <c r="O155" s="171">
        <v>0.58333333333333337</v>
      </c>
      <c r="P155" s="562">
        <f t="shared" si="20"/>
        <v>0.25000000000000006</v>
      </c>
      <c r="Q155" s="666"/>
      <c r="R155" s="642" t="s">
        <v>103</v>
      </c>
      <c r="S155" s="643" t="s">
        <v>119</v>
      </c>
      <c r="T155" s="117" t="s">
        <v>104</v>
      </c>
      <c r="U155" s="129" t="s">
        <v>105</v>
      </c>
      <c r="V155" s="77" t="s">
        <v>106</v>
      </c>
      <c r="W155" s="130" t="s">
        <v>333</v>
      </c>
      <c r="X155" s="485"/>
      <c r="Y155" s="501" t="s">
        <v>412</v>
      </c>
    </row>
    <row r="156" spans="1:49" s="5" customFormat="1" ht="37.5" customHeight="1">
      <c r="B156" s="267">
        <f t="shared" si="21"/>
        <v>154</v>
      </c>
      <c r="C156" s="93" t="s">
        <v>120</v>
      </c>
      <c r="D156" s="69" t="s">
        <v>89</v>
      </c>
      <c r="E156" s="67" t="s">
        <v>90</v>
      </c>
      <c r="F156" s="70">
        <v>115875</v>
      </c>
      <c r="G156" s="72">
        <v>290</v>
      </c>
      <c r="H156" s="72">
        <v>54</v>
      </c>
      <c r="I156" s="73">
        <v>8.5</v>
      </c>
      <c r="J156" s="666"/>
      <c r="K156" s="563">
        <v>2285</v>
      </c>
      <c r="L156" s="97">
        <v>42962</v>
      </c>
      <c r="M156" s="98">
        <v>0.78125</v>
      </c>
      <c r="N156" s="97">
        <v>42962</v>
      </c>
      <c r="O156" s="98">
        <v>0.99930555555555556</v>
      </c>
      <c r="P156" s="78">
        <f t="shared" si="20"/>
        <v>0.21805555555555556</v>
      </c>
      <c r="Q156" s="666"/>
      <c r="R156" s="95"/>
      <c r="S156" s="95"/>
      <c r="T156" s="67" t="s">
        <v>108</v>
      </c>
      <c r="U156" s="77" t="s">
        <v>109</v>
      </c>
      <c r="V156" s="77" t="s">
        <v>110</v>
      </c>
      <c r="W156" s="81" t="s">
        <v>333</v>
      </c>
      <c r="X156" s="481"/>
      <c r="Y156" s="500"/>
    </row>
    <row r="157" spans="1:49" s="5" customFormat="1" ht="37.5" customHeight="1">
      <c r="B157" s="267">
        <f t="shared" si="21"/>
        <v>155</v>
      </c>
      <c r="C157" s="93" t="s">
        <v>122</v>
      </c>
      <c r="D157" s="69" t="s">
        <v>128</v>
      </c>
      <c r="E157" s="67" t="s">
        <v>129</v>
      </c>
      <c r="F157" s="70">
        <v>75166</v>
      </c>
      <c r="G157" s="72">
        <v>252.9</v>
      </c>
      <c r="H157" s="72">
        <v>48.7</v>
      </c>
      <c r="I157" s="73">
        <v>8</v>
      </c>
      <c r="J157" s="666"/>
      <c r="K157" s="563">
        <v>2234</v>
      </c>
      <c r="L157" s="97">
        <v>42963</v>
      </c>
      <c r="M157" s="98">
        <v>0.52083333333333337</v>
      </c>
      <c r="N157" s="97">
        <v>42963</v>
      </c>
      <c r="O157" s="99">
        <v>0.83333333333333337</v>
      </c>
      <c r="P157" s="78">
        <f t="shared" si="20"/>
        <v>0.3125</v>
      </c>
      <c r="Q157" s="666"/>
      <c r="R157" s="67" t="s">
        <v>335</v>
      </c>
      <c r="S157" s="67" t="s">
        <v>332</v>
      </c>
      <c r="T157" s="67" t="s">
        <v>113</v>
      </c>
      <c r="U157" s="77" t="s">
        <v>114</v>
      </c>
      <c r="V157" s="77" t="s">
        <v>130</v>
      </c>
      <c r="W157" s="81" t="s">
        <v>333</v>
      </c>
      <c r="X157" s="481"/>
      <c r="Y157" s="500"/>
    </row>
    <row r="158" spans="1:49" s="5" customFormat="1" ht="37.5" customHeight="1">
      <c r="B158" s="270">
        <f t="shared" si="21"/>
        <v>156</v>
      </c>
      <c r="C158" s="130" t="s">
        <v>117</v>
      </c>
      <c r="D158" s="558" t="s">
        <v>212</v>
      </c>
      <c r="E158" s="642" t="s">
        <v>37</v>
      </c>
      <c r="F158" s="157">
        <v>138279</v>
      </c>
      <c r="G158" s="158">
        <v>311.12</v>
      </c>
      <c r="H158" s="158">
        <v>63.45</v>
      </c>
      <c r="I158" s="159">
        <v>8.6</v>
      </c>
      <c r="J158" s="666"/>
      <c r="K158" s="136">
        <f>VLOOKUP($C$3:$C$236,$AB$12:$AC$42,2,FALSE)</f>
        <v>3387</v>
      </c>
      <c r="L158" s="170">
        <v>42965</v>
      </c>
      <c r="M158" s="195">
        <v>0.29166666666666669</v>
      </c>
      <c r="N158" s="170">
        <v>42965</v>
      </c>
      <c r="O158" s="290">
        <v>0.75</v>
      </c>
      <c r="P158" s="562">
        <f t="shared" si="20"/>
        <v>0.45833333333333331</v>
      </c>
      <c r="Q158" s="666"/>
      <c r="R158" s="643" t="s">
        <v>166</v>
      </c>
      <c r="S158" s="643" t="s">
        <v>152</v>
      </c>
      <c r="T158" s="117" t="s">
        <v>38</v>
      </c>
      <c r="U158" s="129" t="s">
        <v>211</v>
      </c>
      <c r="V158" s="77" t="s">
        <v>40</v>
      </c>
      <c r="W158" s="130" t="s">
        <v>162</v>
      </c>
      <c r="X158" s="490" t="s">
        <v>390</v>
      </c>
      <c r="Y158" s="501" t="s">
        <v>412</v>
      </c>
    </row>
    <row r="159" spans="1:49" s="5" customFormat="1" ht="37.5" customHeight="1">
      <c r="B159" s="270">
        <f t="shared" si="21"/>
        <v>157</v>
      </c>
      <c r="C159" s="130" t="s">
        <v>165</v>
      </c>
      <c r="D159" s="424" t="s">
        <v>128</v>
      </c>
      <c r="E159" s="141" t="s">
        <v>129</v>
      </c>
      <c r="F159" s="120">
        <v>114147</v>
      </c>
      <c r="G159" s="133">
        <v>290.2</v>
      </c>
      <c r="H159" s="134">
        <v>61.2</v>
      </c>
      <c r="I159" s="167">
        <v>8.3000000000000007</v>
      </c>
      <c r="J159" s="672"/>
      <c r="K159" s="168">
        <f>VLOOKUP($C$3:$C$236,$AB$12:$AC$42,2,FALSE)</f>
        <v>3698</v>
      </c>
      <c r="L159" s="170">
        <v>42966</v>
      </c>
      <c r="M159" s="195">
        <v>0.29166666666666669</v>
      </c>
      <c r="N159" s="170">
        <v>42966</v>
      </c>
      <c r="O159" s="290">
        <v>0.75</v>
      </c>
      <c r="P159" s="162">
        <f t="shared" si="20"/>
        <v>0.45833333333333331</v>
      </c>
      <c r="Q159" s="672"/>
      <c r="R159" s="117"/>
      <c r="S159" s="117"/>
      <c r="T159" s="161" t="s">
        <v>113</v>
      </c>
      <c r="U159" s="129" t="s">
        <v>114</v>
      </c>
      <c r="V159" s="142" t="s">
        <v>130</v>
      </c>
      <c r="W159" s="130" t="s">
        <v>131</v>
      </c>
      <c r="X159" s="485"/>
      <c r="Y159" s="501" t="s">
        <v>412</v>
      </c>
    </row>
    <row r="160" spans="1:49" s="5" customFormat="1" ht="37.5" customHeight="1">
      <c r="B160" s="270">
        <f t="shared" si="21"/>
        <v>158</v>
      </c>
      <c r="C160" s="118" t="s">
        <v>115</v>
      </c>
      <c r="D160" s="644" t="s">
        <v>36</v>
      </c>
      <c r="E160" s="642" t="s">
        <v>37</v>
      </c>
      <c r="F160" s="120">
        <v>168666</v>
      </c>
      <c r="G160" s="121">
        <v>348</v>
      </c>
      <c r="H160" s="122">
        <v>58</v>
      </c>
      <c r="I160" s="123">
        <v>8.5</v>
      </c>
      <c r="J160" s="667"/>
      <c r="K160" s="425">
        <f>VLOOKUP($C$3:$C$236,$AB$12:$AC$42,2,FALSE)</f>
        <v>4559</v>
      </c>
      <c r="L160" s="124">
        <v>42968</v>
      </c>
      <c r="M160" s="444">
        <v>0.41666666666666669</v>
      </c>
      <c r="N160" s="124">
        <v>42968</v>
      </c>
      <c r="O160" s="445">
        <v>0.83333333333333337</v>
      </c>
      <c r="P160" s="562">
        <f t="shared" si="20"/>
        <v>0.41666666666666669</v>
      </c>
      <c r="Q160" s="667"/>
      <c r="R160" s="645" t="s">
        <v>234</v>
      </c>
      <c r="S160" s="645" t="s">
        <v>166</v>
      </c>
      <c r="T160" s="117" t="s">
        <v>38</v>
      </c>
      <c r="U160" s="129" t="s">
        <v>121</v>
      </c>
      <c r="V160" s="77" t="s">
        <v>40</v>
      </c>
      <c r="W160" s="130" t="s">
        <v>333</v>
      </c>
      <c r="X160" s="491" t="s">
        <v>387</v>
      </c>
      <c r="Y160" s="501" t="s">
        <v>412</v>
      </c>
    </row>
    <row r="161" spans="1:49" s="5" customFormat="1" ht="37.5" customHeight="1">
      <c r="B161" s="267">
        <f t="shared" si="21"/>
        <v>159</v>
      </c>
      <c r="C161" s="82" t="s">
        <v>326</v>
      </c>
      <c r="D161" s="83" t="s">
        <v>128</v>
      </c>
      <c r="E161" s="79" t="s">
        <v>129</v>
      </c>
      <c r="F161" s="70">
        <v>53049</v>
      </c>
      <c r="G161" s="71">
        <v>220.6</v>
      </c>
      <c r="H161" s="71">
        <v>48</v>
      </c>
      <c r="I161" s="85">
        <v>7.6</v>
      </c>
      <c r="J161" s="667"/>
      <c r="K161" s="880">
        <v>817</v>
      </c>
      <c r="L161" s="86">
        <v>42968</v>
      </c>
      <c r="M161" s="103">
        <v>0.54166666666666663</v>
      </c>
      <c r="N161" s="86">
        <v>42968</v>
      </c>
      <c r="O161" s="208">
        <v>0.875</v>
      </c>
      <c r="P161" s="78">
        <f t="shared" si="20"/>
        <v>0.33333333333333337</v>
      </c>
      <c r="Q161" s="667"/>
      <c r="R161" s="92" t="s">
        <v>336</v>
      </c>
      <c r="S161" s="92" t="s">
        <v>166</v>
      </c>
      <c r="T161" s="67" t="s">
        <v>113</v>
      </c>
      <c r="U161" s="77" t="s">
        <v>114</v>
      </c>
      <c r="V161" s="77" t="s">
        <v>130</v>
      </c>
      <c r="W161" s="81" t="s">
        <v>421</v>
      </c>
      <c r="X161" s="481" t="s">
        <v>416</v>
      </c>
      <c r="Y161" s="500"/>
    </row>
    <row r="162" spans="1:49" s="5" customFormat="1" ht="37.5" customHeight="1">
      <c r="B162" s="270">
        <f t="shared" si="21"/>
        <v>160</v>
      </c>
      <c r="C162" s="131" t="s">
        <v>42</v>
      </c>
      <c r="D162" s="424" t="s">
        <v>128</v>
      </c>
      <c r="E162" s="141" t="s">
        <v>129</v>
      </c>
      <c r="F162" s="120">
        <v>85619</v>
      </c>
      <c r="G162" s="133">
        <v>293</v>
      </c>
      <c r="H162" s="133">
        <v>54.5</v>
      </c>
      <c r="I162" s="167">
        <v>8.1999999999999993</v>
      </c>
      <c r="J162" s="672"/>
      <c r="K162" s="168">
        <f>VLOOKUP($C$3:$C$236,$AB$12:$AC$42,2,FALSE)</f>
        <v>2249</v>
      </c>
      <c r="L162" s="165">
        <v>42969</v>
      </c>
      <c r="M162" s="166">
        <v>0.33333333333333331</v>
      </c>
      <c r="N162" s="165">
        <v>42969</v>
      </c>
      <c r="O162" s="166">
        <v>0.79166666666666663</v>
      </c>
      <c r="P162" s="162">
        <f t="shared" si="20"/>
        <v>0.45833333333333331</v>
      </c>
      <c r="Q162" s="672"/>
      <c r="R162" s="163" t="s">
        <v>107</v>
      </c>
      <c r="S162" s="141" t="s">
        <v>103</v>
      </c>
      <c r="T162" s="161" t="s">
        <v>113</v>
      </c>
      <c r="U162" s="129" t="s">
        <v>114</v>
      </c>
      <c r="V162" s="142" t="s">
        <v>130</v>
      </c>
      <c r="W162" s="130" t="s">
        <v>131</v>
      </c>
      <c r="X162" s="485"/>
      <c r="Y162" s="501" t="s">
        <v>412</v>
      </c>
    </row>
    <row r="163" spans="1:49" s="5" customFormat="1" ht="37.5" customHeight="1">
      <c r="B163" s="270">
        <f t="shared" si="21"/>
        <v>161</v>
      </c>
      <c r="C163" s="118" t="s">
        <v>196</v>
      </c>
      <c r="D163" s="644" t="s">
        <v>36</v>
      </c>
      <c r="E163" s="642" t="s">
        <v>37</v>
      </c>
      <c r="F163" s="120">
        <v>138279</v>
      </c>
      <c r="G163" s="121">
        <v>311.12</v>
      </c>
      <c r="H163" s="122">
        <v>63.45</v>
      </c>
      <c r="I163" s="123">
        <v>8.6</v>
      </c>
      <c r="J163" s="667"/>
      <c r="K163" s="425">
        <f>VLOOKUP($C$3:$C$236,$AB$12:$AC$42,2,FALSE)</f>
        <v>3387</v>
      </c>
      <c r="L163" s="124">
        <v>42969</v>
      </c>
      <c r="M163" s="160">
        <v>0.375</v>
      </c>
      <c r="N163" s="124">
        <v>42969</v>
      </c>
      <c r="O163" s="160">
        <v>0.75</v>
      </c>
      <c r="P163" s="562">
        <f t="shared" si="20"/>
        <v>0.375</v>
      </c>
      <c r="Q163" s="667"/>
      <c r="R163" s="645" t="s">
        <v>148</v>
      </c>
      <c r="S163" s="645" t="s">
        <v>325</v>
      </c>
      <c r="T163" s="117" t="s">
        <v>38</v>
      </c>
      <c r="U163" s="129" t="s">
        <v>121</v>
      </c>
      <c r="V163" s="77" t="s">
        <v>40</v>
      </c>
      <c r="W163" s="130" t="s">
        <v>162</v>
      </c>
      <c r="X163" s="490" t="s">
        <v>387</v>
      </c>
      <c r="Y163" s="501" t="s">
        <v>412</v>
      </c>
    </row>
    <row r="164" spans="1:49" s="5" customFormat="1" ht="37.5" customHeight="1">
      <c r="B164" s="270">
        <f t="shared" si="21"/>
        <v>162</v>
      </c>
      <c r="C164" s="118" t="s">
        <v>337</v>
      </c>
      <c r="D164" s="424" t="s">
        <v>200</v>
      </c>
      <c r="E164" s="141" t="s">
        <v>210</v>
      </c>
      <c r="F164" s="120">
        <v>72458</v>
      </c>
      <c r="G164" s="133">
        <v>248.52</v>
      </c>
      <c r="H164" s="473">
        <v>53.88</v>
      </c>
      <c r="I164" s="474">
        <v>8.2100000000000009</v>
      </c>
      <c r="J164" s="679"/>
      <c r="K164" s="425">
        <f>VLOOKUP($C$3:$C$236,$AB$12:$AC$42,2,FALSE)</f>
        <v>1610</v>
      </c>
      <c r="L164" s="124">
        <v>42969</v>
      </c>
      <c r="M164" s="160">
        <v>0.375</v>
      </c>
      <c r="N164" s="124">
        <v>42969</v>
      </c>
      <c r="O164" s="160">
        <v>0.75</v>
      </c>
      <c r="P164" s="162">
        <f t="shared" si="20"/>
        <v>0.375</v>
      </c>
      <c r="Q164" s="679"/>
      <c r="R164" s="128" t="s">
        <v>103</v>
      </c>
      <c r="S164" s="128" t="s">
        <v>137</v>
      </c>
      <c r="T164" s="117" t="s">
        <v>38</v>
      </c>
      <c r="U164" s="129" t="s">
        <v>211</v>
      </c>
      <c r="V164" s="142" t="s">
        <v>40</v>
      </c>
      <c r="W164" s="130" t="s">
        <v>333</v>
      </c>
      <c r="X164" s="485"/>
      <c r="Y164" s="501" t="s">
        <v>412</v>
      </c>
    </row>
    <row r="165" spans="1:49" s="5" customFormat="1" ht="37.5" customHeight="1">
      <c r="B165" s="267">
        <f t="shared" si="21"/>
        <v>163</v>
      </c>
      <c r="C165" s="88" t="s">
        <v>326</v>
      </c>
      <c r="D165" s="83" t="s">
        <v>128</v>
      </c>
      <c r="E165" s="79" t="s">
        <v>129</v>
      </c>
      <c r="F165" s="70">
        <v>53049</v>
      </c>
      <c r="G165" s="71">
        <v>220.6</v>
      </c>
      <c r="H165" s="71">
        <v>48</v>
      </c>
      <c r="I165" s="89">
        <v>7.6</v>
      </c>
      <c r="J165" s="668"/>
      <c r="K165" s="611">
        <v>1397</v>
      </c>
      <c r="L165" s="90">
        <v>42973</v>
      </c>
      <c r="M165" s="91">
        <v>0.375</v>
      </c>
      <c r="N165" s="90">
        <v>42973</v>
      </c>
      <c r="O165" s="91">
        <v>0.79166666666666663</v>
      </c>
      <c r="P165" s="78">
        <f t="shared" si="20"/>
        <v>0.41666666666666663</v>
      </c>
      <c r="Q165" s="668"/>
      <c r="R165" s="95" t="s">
        <v>203</v>
      </c>
      <c r="S165" s="95" t="s">
        <v>166</v>
      </c>
      <c r="T165" s="76" t="s">
        <v>113</v>
      </c>
      <c r="U165" s="77" t="s">
        <v>114</v>
      </c>
      <c r="V165" s="77" t="s">
        <v>130</v>
      </c>
      <c r="W165" s="81" t="s">
        <v>410</v>
      </c>
      <c r="X165" s="481" t="s">
        <v>416</v>
      </c>
      <c r="Y165" s="500"/>
    </row>
    <row r="166" spans="1:49" s="5" customFormat="1" ht="37.5" customHeight="1">
      <c r="B166" s="270">
        <f t="shared" si="21"/>
        <v>164</v>
      </c>
      <c r="C166" s="118" t="s">
        <v>35</v>
      </c>
      <c r="D166" s="558" t="s">
        <v>212</v>
      </c>
      <c r="E166" s="642" t="s">
        <v>37</v>
      </c>
      <c r="F166" s="120">
        <v>168666</v>
      </c>
      <c r="G166" s="158">
        <v>348</v>
      </c>
      <c r="H166" s="122">
        <v>58</v>
      </c>
      <c r="I166" s="159">
        <v>8.5</v>
      </c>
      <c r="J166" s="666"/>
      <c r="K166" s="136">
        <f>VLOOKUP($C$3:$C$236,$AB$12:$AC$42,2,FALSE)</f>
        <v>4573</v>
      </c>
      <c r="L166" s="170">
        <v>42976</v>
      </c>
      <c r="M166" s="171">
        <v>0.41666666666666669</v>
      </c>
      <c r="N166" s="170">
        <v>42976</v>
      </c>
      <c r="O166" s="171">
        <v>0.83333333333333337</v>
      </c>
      <c r="P166" s="562">
        <f t="shared" si="20"/>
        <v>0.41666666666666669</v>
      </c>
      <c r="Q166" s="666"/>
      <c r="R166" s="643" t="s">
        <v>198</v>
      </c>
      <c r="S166" s="643" t="s">
        <v>152</v>
      </c>
      <c r="T166" s="117" t="s">
        <v>38</v>
      </c>
      <c r="U166" s="129" t="s">
        <v>211</v>
      </c>
      <c r="V166" s="77" t="s">
        <v>40</v>
      </c>
      <c r="W166" s="130" t="s">
        <v>333</v>
      </c>
      <c r="X166" s="490" t="s">
        <v>391</v>
      </c>
      <c r="Y166" s="501" t="s">
        <v>412</v>
      </c>
    </row>
    <row r="167" spans="1:49" s="5" customFormat="1" ht="37.5" customHeight="1">
      <c r="B167" s="766">
        <f t="shared" si="21"/>
        <v>165</v>
      </c>
      <c r="C167" s="767" t="s">
        <v>326</v>
      </c>
      <c r="D167" s="768" t="s">
        <v>128</v>
      </c>
      <c r="E167" s="769" t="s">
        <v>129</v>
      </c>
      <c r="F167" s="770">
        <v>53049</v>
      </c>
      <c r="G167" s="771">
        <v>220.6</v>
      </c>
      <c r="H167" s="771">
        <v>48</v>
      </c>
      <c r="I167" s="772">
        <v>7.6</v>
      </c>
      <c r="J167" s="844"/>
      <c r="K167" s="845">
        <v>1382</v>
      </c>
      <c r="L167" s="775">
        <v>42978</v>
      </c>
      <c r="M167" s="776">
        <v>0.375</v>
      </c>
      <c r="N167" s="775">
        <v>42978</v>
      </c>
      <c r="O167" s="776">
        <v>0.79166666666666663</v>
      </c>
      <c r="P167" s="777">
        <f t="shared" si="20"/>
        <v>0.41666666666666663</v>
      </c>
      <c r="Q167" s="844"/>
      <c r="R167" s="779" t="s">
        <v>203</v>
      </c>
      <c r="S167" s="779" t="s">
        <v>166</v>
      </c>
      <c r="T167" s="780" t="s">
        <v>113</v>
      </c>
      <c r="U167" s="781" t="s">
        <v>114</v>
      </c>
      <c r="V167" s="781" t="s">
        <v>130</v>
      </c>
      <c r="W167" s="746" t="s">
        <v>131</v>
      </c>
      <c r="X167" s="765" t="s">
        <v>415</v>
      </c>
      <c r="Y167" s="765"/>
    </row>
    <row r="168" spans="1:49" s="5" customFormat="1" ht="37.5" customHeight="1" thickBot="1">
      <c r="B168" s="803">
        <f t="shared" si="21"/>
        <v>166</v>
      </c>
      <c r="C168" s="881" t="s">
        <v>120</v>
      </c>
      <c r="D168" s="804" t="s">
        <v>89</v>
      </c>
      <c r="E168" s="805" t="s">
        <v>90</v>
      </c>
      <c r="F168" s="806">
        <v>115875</v>
      </c>
      <c r="G168" s="807">
        <v>290</v>
      </c>
      <c r="H168" s="882">
        <v>54</v>
      </c>
      <c r="I168" s="883">
        <v>8.5</v>
      </c>
      <c r="J168" s="884"/>
      <c r="K168" s="891">
        <v>2784</v>
      </c>
      <c r="L168" s="885">
        <v>42978</v>
      </c>
      <c r="M168" s="886">
        <v>0.58333333333333337</v>
      </c>
      <c r="N168" s="885">
        <v>42978</v>
      </c>
      <c r="O168" s="886">
        <v>0.83333333333333337</v>
      </c>
      <c r="P168" s="887">
        <f t="shared" si="20"/>
        <v>0.25</v>
      </c>
      <c r="Q168" s="884"/>
      <c r="R168" s="888"/>
      <c r="S168" s="889"/>
      <c r="T168" s="805" t="s">
        <v>108</v>
      </c>
      <c r="U168" s="808" t="s">
        <v>109</v>
      </c>
      <c r="V168" s="808" t="s">
        <v>110</v>
      </c>
      <c r="W168" s="809" t="s">
        <v>333</v>
      </c>
      <c r="X168" s="890"/>
      <c r="Y168" s="810"/>
      <c r="AG168" s="10"/>
      <c r="AH168" s="10"/>
      <c r="AI168" s="10"/>
      <c r="AJ168" s="10"/>
      <c r="AK168" s="10"/>
      <c r="AL168" s="10"/>
      <c r="AM168" s="10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</row>
    <row r="169" spans="1:49" s="5" customFormat="1" ht="37.5" customHeight="1">
      <c r="B169" s="581">
        <f t="shared" si="21"/>
        <v>167</v>
      </c>
      <c r="C169" s="582" t="s">
        <v>124</v>
      </c>
      <c r="D169" s="460" t="s">
        <v>338</v>
      </c>
      <c r="E169" s="335" t="s">
        <v>135</v>
      </c>
      <c r="F169" s="583">
        <v>142714</v>
      </c>
      <c r="G169" s="584">
        <v>330</v>
      </c>
      <c r="H169" s="585">
        <v>59.89</v>
      </c>
      <c r="I169" s="586">
        <v>8.1</v>
      </c>
      <c r="J169" s="680"/>
      <c r="K169" s="587">
        <f>VLOOKUP($C$3:$C$236,$AB$12:$AC$42,2,FALSE)</f>
        <v>3560</v>
      </c>
      <c r="L169" s="588">
        <v>42979</v>
      </c>
      <c r="M169" s="589">
        <v>0.33333333333333331</v>
      </c>
      <c r="N169" s="588">
        <v>42979</v>
      </c>
      <c r="O169" s="589">
        <v>0.79166666666666663</v>
      </c>
      <c r="P169" s="461">
        <f t="shared" si="20"/>
        <v>0.45833333333333331</v>
      </c>
      <c r="Q169" s="680"/>
      <c r="R169" s="462"/>
      <c r="S169" s="462"/>
      <c r="T169" s="590" t="s">
        <v>108</v>
      </c>
      <c r="U169" s="591" t="s">
        <v>109</v>
      </c>
      <c r="V169" s="251" t="s">
        <v>110</v>
      </c>
      <c r="W169" s="592" t="s">
        <v>333</v>
      </c>
      <c r="X169" s="593"/>
      <c r="Y169" s="617" t="s">
        <v>418</v>
      </c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</row>
    <row r="170" spans="1:49" s="5" customFormat="1" ht="37.5" customHeight="1">
      <c r="B170" s="273">
        <f t="shared" si="21"/>
        <v>168</v>
      </c>
      <c r="C170" s="741" t="s">
        <v>138</v>
      </c>
      <c r="D170" s="644" t="s">
        <v>339</v>
      </c>
      <c r="E170" s="642" t="s">
        <v>340</v>
      </c>
      <c r="F170" s="179">
        <v>164600</v>
      </c>
      <c r="G170" s="742">
        <v>333.46</v>
      </c>
      <c r="H170" s="742">
        <v>58.7</v>
      </c>
      <c r="I170" s="840">
        <v>8.6999999999999993</v>
      </c>
      <c r="J170" s="828"/>
      <c r="K170" s="571">
        <f>VLOOKUP($C$3:$C$236,$AB$12:$AC$42,2,FALSE)</f>
        <v>4088</v>
      </c>
      <c r="L170" s="744">
        <v>42980</v>
      </c>
      <c r="M170" s="745">
        <v>0.375</v>
      </c>
      <c r="N170" s="744">
        <v>42980</v>
      </c>
      <c r="O170" s="745">
        <v>0.83333333333333337</v>
      </c>
      <c r="P170" s="656">
        <f t="shared" si="20"/>
        <v>0.45833333333333337</v>
      </c>
      <c r="Q170" s="828"/>
      <c r="R170" s="642" t="s">
        <v>341</v>
      </c>
      <c r="S170" s="642" t="s">
        <v>103</v>
      </c>
      <c r="T170" s="188" t="s">
        <v>342</v>
      </c>
      <c r="U170" s="187" t="s">
        <v>343</v>
      </c>
      <c r="V170" s="187" t="s">
        <v>344</v>
      </c>
      <c r="W170" s="191" t="s">
        <v>333</v>
      </c>
      <c r="X170" s="607" t="s">
        <v>393</v>
      </c>
      <c r="Y170" s="594" t="s">
        <v>602</v>
      </c>
      <c r="AG170" s="10"/>
      <c r="AH170" s="10"/>
      <c r="AI170" s="10"/>
      <c r="AJ170" s="10"/>
      <c r="AK170" s="10"/>
      <c r="AL170" s="10"/>
      <c r="AM170" s="10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</row>
    <row r="171" spans="1:49" s="5" customFormat="1" ht="37.5" customHeight="1">
      <c r="B171" s="908">
        <v>170</v>
      </c>
      <c r="C171" s="945" t="s">
        <v>356</v>
      </c>
      <c r="D171" s="946" t="s">
        <v>205</v>
      </c>
      <c r="E171" s="947" t="s">
        <v>357</v>
      </c>
      <c r="F171" s="933">
        <v>50142</v>
      </c>
      <c r="G171" s="948">
        <v>241</v>
      </c>
      <c r="H171" s="948">
        <v>45</v>
      </c>
      <c r="I171" s="949">
        <v>8.1</v>
      </c>
      <c r="J171" s="950"/>
      <c r="K171" s="951">
        <v>900</v>
      </c>
      <c r="L171" s="952">
        <v>42980</v>
      </c>
      <c r="M171" s="953">
        <v>0.375</v>
      </c>
      <c r="N171" s="952">
        <v>42980</v>
      </c>
      <c r="O171" s="953">
        <v>0.83333333333333337</v>
      </c>
      <c r="P171" s="920">
        <v>0.45833333333333331</v>
      </c>
      <c r="Q171" s="950"/>
      <c r="R171" s="932" t="s">
        <v>603</v>
      </c>
      <c r="S171" s="947" t="s">
        <v>203</v>
      </c>
      <c r="T171" s="954" t="s">
        <v>606</v>
      </c>
      <c r="U171" s="955" t="s">
        <v>207</v>
      </c>
      <c r="V171" s="955" t="s">
        <v>208</v>
      </c>
      <c r="W171" s="945"/>
      <c r="X171" s="956"/>
      <c r="Y171" s="957" t="s">
        <v>607</v>
      </c>
      <c r="AG171" s="10"/>
      <c r="AH171" s="10"/>
      <c r="AI171" s="10"/>
      <c r="AJ171" s="10"/>
      <c r="AK171" s="10"/>
      <c r="AL171" s="10"/>
      <c r="AM171" s="10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</row>
    <row r="172" spans="1:49" s="5" customFormat="1" ht="37.5" customHeight="1">
      <c r="B172" s="267">
        <f t="shared" si="21"/>
        <v>170</v>
      </c>
      <c r="C172" s="100" t="s">
        <v>326</v>
      </c>
      <c r="D172" s="83" t="s">
        <v>128</v>
      </c>
      <c r="E172" s="79" t="s">
        <v>129</v>
      </c>
      <c r="F172" s="70">
        <v>53049</v>
      </c>
      <c r="G172" s="71">
        <v>220.6</v>
      </c>
      <c r="H172" s="71">
        <v>48</v>
      </c>
      <c r="I172" s="89">
        <v>7.6</v>
      </c>
      <c r="J172" s="668"/>
      <c r="K172" s="108">
        <f t="shared" ref="K172:K203" si="22">VLOOKUP($C$3:$C$236,$AB$12:$AC$42,2,FALSE)</f>
        <v>1800</v>
      </c>
      <c r="L172" s="90">
        <v>42983</v>
      </c>
      <c r="M172" s="91">
        <v>0.375</v>
      </c>
      <c r="N172" s="90">
        <v>42983</v>
      </c>
      <c r="O172" s="91">
        <v>0.79166666666666663</v>
      </c>
      <c r="P172" s="78">
        <f t="shared" si="20"/>
        <v>0.41666666666666663</v>
      </c>
      <c r="Q172" s="668"/>
      <c r="R172" s="67" t="s">
        <v>203</v>
      </c>
      <c r="S172" s="67" t="s">
        <v>166</v>
      </c>
      <c r="T172" s="76" t="s">
        <v>113</v>
      </c>
      <c r="U172" s="77" t="s">
        <v>114</v>
      </c>
      <c r="V172" s="77" t="s">
        <v>130</v>
      </c>
      <c r="W172" s="81" t="s">
        <v>410</v>
      </c>
      <c r="X172" s="481" t="s">
        <v>416</v>
      </c>
      <c r="Y172" s="500"/>
      <c r="AG172" s="10"/>
      <c r="AH172" s="10"/>
      <c r="AI172" s="10"/>
      <c r="AJ172" s="10"/>
      <c r="AK172" s="10"/>
      <c r="AL172" s="10"/>
      <c r="AM172" s="10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</row>
    <row r="173" spans="1:49" s="8" customFormat="1" ht="37.5" customHeight="1">
      <c r="A173" s="5"/>
      <c r="B173" s="270">
        <f t="shared" si="21"/>
        <v>171</v>
      </c>
      <c r="C173" s="193" t="s">
        <v>337</v>
      </c>
      <c r="D173" s="156" t="s">
        <v>200</v>
      </c>
      <c r="E173" s="141" t="s">
        <v>210</v>
      </c>
      <c r="F173" s="120">
        <v>72458</v>
      </c>
      <c r="G173" s="133">
        <v>248.52</v>
      </c>
      <c r="H173" s="133">
        <v>53.88</v>
      </c>
      <c r="I173" s="167">
        <v>8.2100000000000009</v>
      </c>
      <c r="J173" s="672"/>
      <c r="K173" s="168">
        <f t="shared" si="22"/>
        <v>1610</v>
      </c>
      <c r="L173" s="170">
        <v>42984</v>
      </c>
      <c r="M173" s="138">
        <v>0.33333333333333331</v>
      </c>
      <c r="N173" s="170">
        <v>42984</v>
      </c>
      <c r="O173" s="138">
        <v>0.70833333333333337</v>
      </c>
      <c r="P173" s="162">
        <f t="shared" si="20"/>
        <v>0.37500000000000006</v>
      </c>
      <c r="Q173" s="672"/>
      <c r="R173" s="128" t="s">
        <v>166</v>
      </c>
      <c r="S173" s="128" t="s">
        <v>137</v>
      </c>
      <c r="T173" s="117" t="s">
        <v>38</v>
      </c>
      <c r="U173" s="129" t="s">
        <v>121</v>
      </c>
      <c r="V173" s="142" t="s">
        <v>40</v>
      </c>
      <c r="W173" s="130" t="s">
        <v>333</v>
      </c>
      <c r="X173" s="485"/>
      <c r="Y173" s="501" t="s">
        <v>412</v>
      </c>
      <c r="Z173" s="5"/>
      <c r="AA173" s="5"/>
      <c r="AB173" s="5"/>
      <c r="AC173" s="5"/>
      <c r="AD173" s="5"/>
      <c r="AE173" s="5"/>
      <c r="AF173" s="5"/>
      <c r="AG173" s="10"/>
      <c r="AH173" s="10"/>
      <c r="AI173" s="10"/>
      <c r="AJ173" s="10"/>
      <c r="AK173" s="10"/>
      <c r="AL173" s="10"/>
      <c r="AM173" s="10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</row>
    <row r="174" spans="1:49" s="5" customFormat="1" ht="37.5" customHeight="1">
      <c r="B174" s="267">
        <f t="shared" si="21"/>
        <v>172</v>
      </c>
      <c r="C174" s="93" t="s">
        <v>88</v>
      </c>
      <c r="D174" s="69" t="s">
        <v>89</v>
      </c>
      <c r="E174" s="67" t="s">
        <v>90</v>
      </c>
      <c r="F174" s="70">
        <v>115875</v>
      </c>
      <c r="G174" s="72">
        <v>290</v>
      </c>
      <c r="H174" s="72">
        <v>54</v>
      </c>
      <c r="I174" s="73">
        <v>8.5</v>
      </c>
      <c r="J174" s="666"/>
      <c r="K174" s="106">
        <f t="shared" si="22"/>
        <v>2836</v>
      </c>
      <c r="L174" s="97">
        <v>42986</v>
      </c>
      <c r="M174" s="209">
        <v>0.33333333333333331</v>
      </c>
      <c r="N174" s="97">
        <v>42986</v>
      </c>
      <c r="O174" s="99">
        <v>0.70833333333333337</v>
      </c>
      <c r="P174" s="78">
        <f t="shared" si="20"/>
        <v>0.37500000000000006</v>
      </c>
      <c r="Q174" s="666"/>
      <c r="R174" s="95" t="s">
        <v>91</v>
      </c>
      <c r="S174" s="95" t="s">
        <v>137</v>
      </c>
      <c r="T174" s="67" t="s">
        <v>108</v>
      </c>
      <c r="U174" s="77" t="s">
        <v>109</v>
      </c>
      <c r="V174" s="77" t="s">
        <v>110</v>
      </c>
      <c r="W174" s="81" t="s">
        <v>333</v>
      </c>
      <c r="X174" s="481"/>
      <c r="Y174" s="50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</row>
    <row r="175" spans="1:49" s="5" customFormat="1" ht="37.5" customHeight="1">
      <c r="B175" s="267">
        <f t="shared" si="21"/>
        <v>173</v>
      </c>
      <c r="C175" s="100" t="s">
        <v>326</v>
      </c>
      <c r="D175" s="83" t="s">
        <v>128</v>
      </c>
      <c r="E175" s="79" t="s">
        <v>129</v>
      </c>
      <c r="F175" s="70">
        <v>53049</v>
      </c>
      <c r="G175" s="71">
        <v>220.6</v>
      </c>
      <c r="H175" s="71">
        <v>48</v>
      </c>
      <c r="I175" s="89">
        <v>7.6</v>
      </c>
      <c r="J175" s="668"/>
      <c r="K175" s="108">
        <f t="shared" si="22"/>
        <v>1800</v>
      </c>
      <c r="L175" s="90">
        <v>42988</v>
      </c>
      <c r="M175" s="91">
        <v>0.375</v>
      </c>
      <c r="N175" s="90">
        <v>42988</v>
      </c>
      <c r="O175" s="91">
        <v>0.79166666666666663</v>
      </c>
      <c r="P175" s="78">
        <f t="shared" si="20"/>
        <v>0.41666666666666663</v>
      </c>
      <c r="Q175" s="668"/>
      <c r="R175" s="67" t="s">
        <v>203</v>
      </c>
      <c r="S175" s="67" t="s">
        <v>166</v>
      </c>
      <c r="T175" s="76" t="s">
        <v>113</v>
      </c>
      <c r="U175" s="77" t="s">
        <v>114</v>
      </c>
      <c r="V175" s="77" t="s">
        <v>130</v>
      </c>
      <c r="W175" s="81" t="s">
        <v>410</v>
      </c>
      <c r="X175" s="481" t="s">
        <v>416</v>
      </c>
      <c r="Y175" s="50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</row>
    <row r="176" spans="1:49" s="5" customFormat="1" ht="37.5" customHeight="1">
      <c r="B176" s="270">
        <f t="shared" si="21"/>
        <v>174</v>
      </c>
      <c r="C176" s="130" t="s">
        <v>337</v>
      </c>
      <c r="D176" s="156" t="s">
        <v>200</v>
      </c>
      <c r="E176" s="117" t="s">
        <v>210</v>
      </c>
      <c r="F176" s="120">
        <v>72458</v>
      </c>
      <c r="G176" s="134">
        <v>248.52</v>
      </c>
      <c r="H176" s="134">
        <v>53.88</v>
      </c>
      <c r="I176" s="135">
        <v>8.2100000000000009</v>
      </c>
      <c r="J176" s="669"/>
      <c r="K176" s="136">
        <f t="shared" si="22"/>
        <v>1610</v>
      </c>
      <c r="L176" s="170">
        <v>42989</v>
      </c>
      <c r="M176" s="171">
        <v>0.33333333333333331</v>
      </c>
      <c r="N176" s="170">
        <v>42989</v>
      </c>
      <c r="O176" s="290">
        <v>0.70833333333333337</v>
      </c>
      <c r="P176" s="162">
        <f t="shared" si="20"/>
        <v>0.37500000000000006</v>
      </c>
      <c r="Q176" s="669"/>
      <c r="R176" s="163" t="s">
        <v>103</v>
      </c>
      <c r="S176" s="163" t="s">
        <v>152</v>
      </c>
      <c r="T176" s="117" t="s">
        <v>38</v>
      </c>
      <c r="U176" s="129" t="s">
        <v>211</v>
      </c>
      <c r="V176" s="142" t="s">
        <v>40</v>
      </c>
      <c r="W176" s="130" t="s">
        <v>333</v>
      </c>
      <c r="X176" s="485"/>
      <c r="Y176" s="501" t="s">
        <v>412</v>
      </c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</row>
    <row r="177" spans="1:49" s="5" customFormat="1" ht="37.5" customHeight="1">
      <c r="B177" s="270">
        <f t="shared" si="21"/>
        <v>175</v>
      </c>
      <c r="C177" s="193" t="s">
        <v>138</v>
      </c>
      <c r="D177" s="644" t="s">
        <v>339</v>
      </c>
      <c r="E177" s="642" t="s">
        <v>340</v>
      </c>
      <c r="F177" s="120">
        <v>164600</v>
      </c>
      <c r="G177" s="121">
        <v>333.46</v>
      </c>
      <c r="H177" s="121">
        <v>58.7</v>
      </c>
      <c r="I177" s="194">
        <v>8.6999999999999993</v>
      </c>
      <c r="J177" s="828"/>
      <c r="K177" s="168">
        <f t="shared" si="22"/>
        <v>4088</v>
      </c>
      <c r="L177" s="170">
        <v>42990</v>
      </c>
      <c r="M177" s="138">
        <v>0.375</v>
      </c>
      <c r="N177" s="137">
        <v>42990</v>
      </c>
      <c r="O177" s="138">
        <v>0.83333333333333337</v>
      </c>
      <c r="P177" s="656">
        <f t="shared" si="20"/>
        <v>0.45833333333333337</v>
      </c>
      <c r="Q177" s="828"/>
      <c r="R177" s="642" t="s">
        <v>341</v>
      </c>
      <c r="S177" s="642" t="s">
        <v>103</v>
      </c>
      <c r="T177" s="161" t="s">
        <v>342</v>
      </c>
      <c r="U177" s="129" t="s">
        <v>343</v>
      </c>
      <c r="V177" s="187" t="s">
        <v>344</v>
      </c>
      <c r="W177" s="130" t="s">
        <v>333</v>
      </c>
      <c r="X177" s="485" t="s">
        <v>402</v>
      </c>
      <c r="Y177" s="501" t="s">
        <v>412</v>
      </c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</row>
    <row r="178" spans="1:49" s="5" customFormat="1" ht="37.5" customHeight="1">
      <c r="B178" s="270">
        <f t="shared" si="21"/>
        <v>176</v>
      </c>
      <c r="C178" s="130" t="s">
        <v>118</v>
      </c>
      <c r="D178" s="558" t="s">
        <v>102</v>
      </c>
      <c r="E178" s="177" t="s">
        <v>63</v>
      </c>
      <c r="F178" s="157">
        <v>65591</v>
      </c>
      <c r="G178" s="158">
        <v>274.89999999999998</v>
      </c>
      <c r="H178" s="158">
        <v>47</v>
      </c>
      <c r="I178" s="159">
        <v>6.8</v>
      </c>
      <c r="J178" s="666"/>
      <c r="K178" s="136">
        <f t="shared" si="22"/>
        <v>1968</v>
      </c>
      <c r="L178" s="170">
        <v>42990</v>
      </c>
      <c r="M178" s="195">
        <v>0.375</v>
      </c>
      <c r="N178" s="170">
        <v>42990</v>
      </c>
      <c r="O178" s="171">
        <v>0.83333333333333337</v>
      </c>
      <c r="P178" s="562">
        <f t="shared" si="20"/>
        <v>0.45833333333333337</v>
      </c>
      <c r="Q178" s="666"/>
      <c r="R178" s="642" t="s">
        <v>345</v>
      </c>
      <c r="S178" s="177" t="s">
        <v>166</v>
      </c>
      <c r="T178" s="117" t="s">
        <v>104</v>
      </c>
      <c r="U178" s="129" t="s">
        <v>105</v>
      </c>
      <c r="V178" s="77" t="s">
        <v>106</v>
      </c>
      <c r="W178" s="130" t="s">
        <v>131</v>
      </c>
      <c r="X178" s="442"/>
      <c r="Y178" s="501" t="s">
        <v>412</v>
      </c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</row>
    <row r="179" spans="1:49" s="5" customFormat="1" ht="37.5" customHeight="1">
      <c r="B179" s="271">
        <f t="shared" si="21"/>
        <v>177</v>
      </c>
      <c r="C179" s="172" t="s">
        <v>326</v>
      </c>
      <c r="D179" s="145" t="s">
        <v>128</v>
      </c>
      <c r="E179" s="146" t="s">
        <v>129</v>
      </c>
      <c r="F179" s="147">
        <v>53049</v>
      </c>
      <c r="G179" s="148">
        <v>220.6</v>
      </c>
      <c r="H179" s="148">
        <v>48</v>
      </c>
      <c r="I179" s="199">
        <v>7.6</v>
      </c>
      <c r="J179" s="668"/>
      <c r="K179" s="200">
        <f t="shared" si="22"/>
        <v>1800</v>
      </c>
      <c r="L179" s="201">
        <v>42993</v>
      </c>
      <c r="M179" s="202">
        <v>0.375</v>
      </c>
      <c r="N179" s="201">
        <v>42993</v>
      </c>
      <c r="O179" s="202">
        <v>0.79166666666666663</v>
      </c>
      <c r="P179" s="291">
        <f t="shared" si="20"/>
        <v>0.41666666666666663</v>
      </c>
      <c r="Q179" s="668"/>
      <c r="R179" s="143" t="s">
        <v>203</v>
      </c>
      <c r="S179" s="143" t="s">
        <v>166</v>
      </c>
      <c r="T179" s="203" t="s">
        <v>113</v>
      </c>
      <c r="U179" s="154" t="s">
        <v>114</v>
      </c>
      <c r="V179" s="154" t="s">
        <v>130</v>
      </c>
      <c r="W179" s="155" t="s">
        <v>131</v>
      </c>
      <c r="X179" s="507" t="s">
        <v>415</v>
      </c>
      <c r="Y179" s="507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</row>
    <row r="180" spans="1:49" s="5" customFormat="1" ht="37.5" customHeight="1">
      <c r="B180" s="271">
        <f t="shared" si="21"/>
        <v>178</v>
      </c>
      <c r="C180" s="172" t="s">
        <v>120</v>
      </c>
      <c r="D180" s="173" t="s">
        <v>89</v>
      </c>
      <c r="E180" s="143" t="s">
        <v>90</v>
      </c>
      <c r="F180" s="147">
        <v>115875</v>
      </c>
      <c r="G180" s="149">
        <v>290</v>
      </c>
      <c r="H180" s="149">
        <v>54</v>
      </c>
      <c r="I180" s="150">
        <v>8.5</v>
      </c>
      <c r="J180" s="666"/>
      <c r="K180" s="151">
        <f t="shared" si="22"/>
        <v>2817</v>
      </c>
      <c r="L180" s="174">
        <v>42993</v>
      </c>
      <c r="M180" s="175">
        <v>0.58333333333333337</v>
      </c>
      <c r="N180" s="174">
        <v>42993</v>
      </c>
      <c r="O180" s="175">
        <v>0.83333333333333337</v>
      </c>
      <c r="P180" s="291">
        <f t="shared" si="20"/>
        <v>0.25</v>
      </c>
      <c r="Q180" s="666"/>
      <c r="R180" s="190" t="s">
        <v>202</v>
      </c>
      <c r="S180" s="190" t="s">
        <v>136</v>
      </c>
      <c r="T180" s="143" t="s">
        <v>108</v>
      </c>
      <c r="U180" s="154" t="s">
        <v>109</v>
      </c>
      <c r="V180" s="154" t="s">
        <v>110</v>
      </c>
      <c r="W180" s="155" t="s">
        <v>333</v>
      </c>
      <c r="X180" s="507"/>
      <c r="Y180" s="507"/>
      <c r="AG180" s="10"/>
      <c r="AH180" s="10"/>
      <c r="AI180" s="10"/>
      <c r="AJ180" s="10"/>
      <c r="AK180" s="10"/>
      <c r="AL180" s="10"/>
      <c r="AM180" s="10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</row>
    <row r="181" spans="1:49" s="5" customFormat="1" ht="37.5" customHeight="1">
      <c r="B181" s="270">
        <f t="shared" si="21"/>
        <v>179</v>
      </c>
      <c r="C181" s="130" t="s">
        <v>118</v>
      </c>
      <c r="D181" s="558" t="s">
        <v>102</v>
      </c>
      <c r="E181" s="177" t="s">
        <v>63</v>
      </c>
      <c r="F181" s="157">
        <v>65591</v>
      </c>
      <c r="G181" s="158">
        <v>274.89999999999998</v>
      </c>
      <c r="H181" s="158">
        <v>47</v>
      </c>
      <c r="I181" s="159">
        <v>6.8</v>
      </c>
      <c r="J181" s="666"/>
      <c r="K181" s="136">
        <f t="shared" si="22"/>
        <v>1968</v>
      </c>
      <c r="L181" s="170">
        <v>42995</v>
      </c>
      <c r="M181" s="195">
        <v>0.375</v>
      </c>
      <c r="N181" s="170">
        <v>42995</v>
      </c>
      <c r="O181" s="171">
        <v>0.83333333333333337</v>
      </c>
      <c r="P181" s="562">
        <f t="shared" si="20"/>
        <v>0.45833333333333337</v>
      </c>
      <c r="Q181" s="666"/>
      <c r="R181" s="642" t="s">
        <v>346</v>
      </c>
      <c r="S181" s="177" t="s">
        <v>166</v>
      </c>
      <c r="T181" s="117" t="s">
        <v>104</v>
      </c>
      <c r="U181" s="129" t="s">
        <v>105</v>
      </c>
      <c r="V181" s="77" t="s">
        <v>106</v>
      </c>
      <c r="W181" s="130" t="s">
        <v>131</v>
      </c>
      <c r="X181" s="442"/>
      <c r="Y181" s="501" t="s">
        <v>412</v>
      </c>
      <c r="AG181" s="10"/>
      <c r="AH181" s="10"/>
      <c r="AI181" s="10"/>
      <c r="AJ181" s="10"/>
      <c r="AK181" s="10"/>
      <c r="AL181" s="10"/>
      <c r="AM181" s="10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</row>
    <row r="182" spans="1:49" s="5" customFormat="1" ht="37.5" customHeight="1">
      <c r="B182" s="267">
        <f t="shared" si="21"/>
        <v>180</v>
      </c>
      <c r="C182" s="93" t="s">
        <v>88</v>
      </c>
      <c r="D182" s="69" t="s">
        <v>89</v>
      </c>
      <c r="E182" s="67" t="s">
        <v>90</v>
      </c>
      <c r="F182" s="70">
        <v>115875</v>
      </c>
      <c r="G182" s="72">
        <v>290</v>
      </c>
      <c r="H182" s="72">
        <v>54</v>
      </c>
      <c r="I182" s="73">
        <v>8.5</v>
      </c>
      <c r="J182" s="666"/>
      <c r="K182" s="106">
        <f t="shared" si="22"/>
        <v>2836</v>
      </c>
      <c r="L182" s="97">
        <v>42997</v>
      </c>
      <c r="M182" s="209">
        <v>0.33333333333333331</v>
      </c>
      <c r="N182" s="97">
        <v>42997</v>
      </c>
      <c r="O182" s="99">
        <v>0.70833333333333337</v>
      </c>
      <c r="P182" s="78">
        <f t="shared" si="20"/>
        <v>0.37500000000000006</v>
      </c>
      <c r="Q182" s="666"/>
      <c r="R182" s="95" t="s">
        <v>91</v>
      </c>
      <c r="S182" s="95" t="s">
        <v>137</v>
      </c>
      <c r="T182" s="67" t="s">
        <v>108</v>
      </c>
      <c r="U182" s="77" t="s">
        <v>109</v>
      </c>
      <c r="V182" s="77" t="s">
        <v>110</v>
      </c>
      <c r="W182" s="81" t="s">
        <v>333</v>
      </c>
      <c r="X182" s="500"/>
      <c r="Y182" s="50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</row>
    <row r="183" spans="1:49" s="5" customFormat="1" ht="37.5" customHeight="1">
      <c r="B183" s="270">
        <f t="shared" si="21"/>
        <v>181</v>
      </c>
      <c r="C183" s="118" t="s">
        <v>115</v>
      </c>
      <c r="D183" s="644" t="s">
        <v>36</v>
      </c>
      <c r="E183" s="642" t="s">
        <v>37</v>
      </c>
      <c r="F183" s="120">
        <v>168666</v>
      </c>
      <c r="G183" s="121">
        <v>348</v>
      </c>
      <c r="H183" s="122">
        <v>58</v>
      </c>
      <c r="I183" s="123">
        <v>8.5</v>
      </c>
      <c r="J183" s="667"/>
      <c r="K183" s="425">
        <f t="shared" si="22"/>
        <v>4559</v>
      </c>
      <c r="L183" s="170">
        <v>42999</v>
      </c>
      <c r="M183" s="160">
        <v>0.41666666666666669</v>
      </c>
      <c r="N183" s="170">
        <v>42999</v>
      </c>
      <c r="O183" s="160">
        <v>0.79166666666666663</v>
      </c>
      <c r="P183" s="562">
        <f t="shared" si="20"/>
        <v>0.37499999999999994</v>
      </c>
      <c r="Q183" s="667"/>
      <c r="R183" s="645" t="s">
        <v>137</v>
      </c>
      <c r="S183" s="645" t="s">
        <v>161</v>
      </c>
      <c r="T183" s="117" t="s">
        <v>38</v>
      </c>
      <c r="U183" s="129" t="s">
        <v>121</v>
      </c>
      <c r="V183" s="77" t="s">
        <v>40</v>
      </c>
      <c r="W183" s="130" t="s">
        <v>333</v>
      </c>
      <c r="X183" s="506" t="s">
        <v>396</v>
      </c>
      <c r="Y183" s="501" t="s">
        <v>412</v>
      </c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</row>
    <row r="184" spans="1:49" s="8" customFormat="1" ht="37.5" customHeight="1">
      <c r="A184" s="5"/>
      <c r="B184" s="271">
        <f t="shared" si="21"/>
        <v>182</v>
      </c>
      <c r="C184" s="198" t="s">
        <v>326</v>
      </c>
      <c r="D184" s="145" t="s">
        <v>128</v>
      </c>
      <c r="E184" s="146" t="s">
        <v>129</v>
      </c>
      <c r="F184" s="147">
        <v>53049</v>
      </c>
      <c r="G184" s="148">
        <v>220.6</v>
      </c>
      <c r="H184" s="149">
        <v>48</v>
      </c>
      <c r="I184" s="150">
        <v>7.6</v>
      </c>
      <c r="J184" s="666"/>
      <c r="K184" s="151">
        <f t="shared" si="22"/>
        <v>1800</v>
      </c>
      <c r="L184" s="152">
        <v>43000</v>
      </c>
      <c r="M184" s="153">
        <v>0.54166666666666663</v>
      </c>
      <c r="N184" s="152">
        <v>43000</v>
      </c>
      <c r="O184" s="153">
        <v>0.875</v>
      </c>
      <c r="P184" s="291">
        <f t="shared" si="20"/>
        <v>0.33333333333333337</v>
      </c>
      <c r="Q184" s="666"/>
      <c r="R184" s="190" t="s">
        <v>347</v>
      </c>
      <c r="S184" s="190" t="s">
        <v>166</v>
      </c>
      <c r="T184" s="143" t="s">
        <v>113</v>
      </c>
      <c r="U184" s="154" t="s">
        <v>114</v>
      </c>
      <c r="V184" s="154" t="s">
        <v>130</v>
      </c>
      <c r="W184" s="155" t="s">
        <v>131</v>
      </c>
      <c r="X184" s="507" t="s">
        <v>415</v>
      </c>
      <c r="Y184" s="507"/>
      <c r="Z184" s="5"/>
      <c r="AA184" s="5"/>
      <c r="AB184" s="5"/>
      <c r="AC184" s="5"/>
      <c r="AD184" s="5"/>
      <c r="AE184" s="5"/>
      <c r="AF184" s="5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</row>
    <row r="185" spans="1:49" s="5" customFormat="1" ht="37.5" customHeight="1">
      <c r="B185" s="271">
        <f t="shared" si="21"/>
        <v>183</v>
      </c>
      <c r="C185" s="892" t="s">
        <v>88</v>
      </c>
      <c r="D185" s="893" t="s">
        <v>89</v>
      </c>
      <c r="E185" s="894" t="s">
        <v>90</v>
      </c>
      <c r="F185" s="895">
        <v>115875</v>
      </c>
      <c r="G185" s="896">
        <v>290</v>
      </c>
      <c r="H185" s="896">
        <v>54</v>
      </c>
      <c r="I185" s="897">
        <v>8.5</v>
      </c>
      <c r="J185" s="743"/>
      <c r="K185" s="898">
        <f t="shared" si="22"/>
        <v>2836</v>
      </c>
      <c r="L185" s="899">
        <v>43000</v>
      </c>
      <c r="M185" s="900">
        <v>0.33333333333333331</v>
      </c>
      <c r="N185" s="899">
        <v>43000</v>
      </c>
      <c r="O185" s="901">
        <v>0.70833333333333337</v>
      </c>
      <c r="P185" s="902">
        <f t="shared" si="20"/>
        <v>0.37500000000000006</v>
      </c>
      <c r="Q185" s="743"/>
      <c r="R185" s="903" t="s">
        <v>91</v>
      </c>
      <c r="S185" s="903" t="s">
        <v>137</v>
      </c>
      <c r="T185" s="894" t="s">
        <v>108</v>
      </c>
      <c r="U185" s="904" t="s">
        <v>109</v>
      </c>
      <c r="V185" s="904" t="s">
        <v>110</v>
      </c>
      <c r="W185" s="905" t="s">
        <v>333</v>
      </c>
      <c r="X185" s="906"/>
      <c r="Y185" s="617" t="s">
        <v>418</v>
      </c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</row>
    <row r="186" spans="1:49" s="5" customFormat="1" ht="37.5" customHeight="1">
      <c r="B186" s="270">
        <f t="shared" si="21"/>
        <v>184</v>
      </c>
      <c r="C186" s="130" t="s">
        <v>118</v>
      </c>
      <c r="D186" s="558" t="s">
        <v>102</v>
      </c>
      <c r="E186" s="177" t="s">
        <v>63</v>
      </c>
      <c r="F186" s="157">
        <v>65591</v>
      </c>
      <c r="G186" s="158">
        <v>274.89999999999998</v>
      </c>
      <c r="H186" s="158">
        <v>47</v>
      </c>
      <c r="I186" s="159">
        <v>6.8</v>
      </c>
      <c r="J186" s="666"/>
      <c r="K186" s="136">
        <f t="shared" si="22"/>
        <v>1968</v>
      </c>
      <c r="L186" s="170">
        <v>43000</v>
      </c>
      <c r="M186" s="195">
        <v>0.375</v>
      </c>
      <c r="N186" s="170">
        <v>43000</v>
      </c>
      <c r="O186" s="171">
        <v>0.83333333333333337</v>
      </c>
      <c r="P186" s="562">
        <f t="shared" si="20"/>
        <v>0.45833333333333337</v>
      </c>
      <c r="Q186" s="666"/>
      <c r="R186" s="642" t="s">
        <v>346</v>
      </c>
      <c r="S186" s="177" t="s">
        <v>166</v>
      </c>
      <c r="T186" s="117" t="s">
        <v>104</v>
      </c>
      <c r="U186" s="129" t="s">
        <v>105</v>
      </c>
      <c r="V186" s="77" t="s">
        <v>106</v>
      </c>
      <c r="W186" s="130" t="s">
        <v>162</v>
      </c>
      <c r="X186" s="485" t="s">
        <v>404</v>
      </c>
      <c r="Y186" s="597" t="s">
        <v>412</v>
      </c>
      <c r="AG186" s="13"/>
      <c r="AH186" s="13"/>
      <c r="AI186" s="13"/>
      <c r="AJ186" s="13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</row>
    <row r="187" spans="1:49" s="5" customFormat="1" ht="37.5" customHeight="1">
      <c r="B187" s="270">
        <f t="shared" si="21"/>
        <v>185</v>
      </c>
      <c r="C187" s="193" t="s">
        <v>138</v>
      </c>
      <c r="D187" s="644" t="s">
        <v>339</v>
      </c>
      <c r="E187" s="642" t="s">
        <v>340</v>
      </c>
      <c r="F187" s="120">
        <v>164600</v>
      </c>
      <c r="G187" s="121">
        <v>333.46</v>
      </c>
      <c r="H187" s="121">
        <v>58.7</v>
      </c>
      <c r="I187" s="194">
        <v>8.6999999999999993</v>
      </c>
      <c r="J187" s="828"/>
      <c r="K187" s="168">
        <f t="shared" si="22"/>
        <v>4088</v>
      </c>
      <c r="L187" s="124">
        <v>43001</v>
      </c>
      <c r="M187" s="138">
        <v>0.33333333333333331</v>
      </c>
      <c r="N187" s="124">
        <v>43001</v>
      </c>
      <c r="O187" s="138">
        <v>0.75</v>
      </c>
      <c r="P187" s="656">
        <f t="shared" si="20"/>
        <v>0.41666666666666669</v>
      </c>
      <c r="Q187" s="828"/>
      <c r="R187" s="642" t="s">
        <v>341</v>
      </c>
      <c r="S187" s="642" t="s">
        <v>395</v>
      </c>
      <c r="T187" s="161" t="s">
        <v>342</v>
      </c>
      <c r="U187" s="129" t="s">
        <v>343</v>
      </c>
      <c r="V187" s="187" t="s">
        <v>344</v>
      </c>
      <c r="W187" s="130" t="s">
        <v>333</v>
      </c>
      <c r="X187" s="485" t="s">
        <v>402</v>
      </c>
      <c r="Y187" s="597" t="s">
        <v>412</v>
      </c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</row>
    <row r="188" spans="1:49" s="5" customFormat="1" ht="37.5" customHeight="1">
      <c r="B188" s="270">
        <f t="shared" si="21"/>
        <v>186</v>
      </c>
      <c r="C188" s="118" t="s">
        <v>115</v>
      </c>
      <c r="D188" s="644" t="s">
        <v>36</v>
      </c>
      <c r="E188" s="642" t="s">
        <v>37</v>
      </c>
      <c r="F188" s="120">
        <v>168666</v>
      </c>
      <c r="G188" s="121">
        <v>348</v>
      </c>
      <c r="H188" s="122">
        <v>58</v>
      </c>
      <c r="I188" s="123">
        <v>8.5</v>
      </c>
      <c r="J188" s="667"/>
      <c r="K188" s="425">
        <f t="shared" si="22"/>
        <v>4559</v>
      </c>
      <c r="L188" s="124">
        <v>43002</v>
      </c>
      <c r="M188" s="125">
        <v>0.29166666666666669</v>
      </c>
      <c r="N188" s="124">
        <v>43002</v>
      </c>
      <c r="O188" s="125">
        <v>0.66666666666666663</v>
      </c>
      <c r="P188" s="562">
        <f t="shared" si="20"/>
        <v>0.37499999999999994</v>
      </c>
      <c r="Q188" s="667"/>
      <c r="R188" s="645" t="s">
        <v>148</v>
      </c>
      <c r="S188" s="645" t="s">
        <v>234</v>
      </c>
      <c r="T188" s="117" t="s">
        <v>38</v>
      </c>
      <c r="U188" s="129" t="s">
        <v>121</v>
      </c>
      <c r="V188" s="77" t="s">
        <v>40</v>
      </c>
      <c r="W188" s="130" t="s">
        <v>333</v>
      </c>
      <c r="X188" s="494" t="s">
        <v>393</v>
      </c>
      <c r="Y188" s="501" t="s">
        <v>412</v>
      </c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</row>
    <row r="189" spans="1:49" s="5" customFormat="1" ht="37.5" customHeight="1">
      <c r="B189" s="270">
        <f t="shared" si="21"/>
        <v>187</v>
      </c>
      <c r="C189" s="118" t="s">
        <v>348</v>
      </c>
      <c r="D189" s="644" t="s">
        <v>36</v>
      </c>
      <c r="E189" s="642" t="s">
        <v>37</v>
      </c>
      <c r="F189" s="120">
        <v>168666</v>
      </c>
      <c r="G189" s="121">
        <v>348</v>
      </c>
      <c r="H189" s="122">
        <v>58</v>
      </c>
      <c r="I189" s="123">
        <v>8.5</v>
      </c>
      <c r="J189" s="667"/>
      <c r="K189" s="425">
        <f t="shared" si="22"/>
        <v>4573</v>
      </c>
      <c r="L189" s="124">
        <v>43003</v>
      </c>
      <c r="M189" s="195">
        <v>0.375</v>
      </c>
      <c r="N189" s="124">
        <v>43003</v>
      </c>
      <c r="O189" s="138">
        <v>0.83333333333333337</v>
      </c>
      <c r="P189" s="562">
        <f t="shared" si="20"/>
        <v>0.45833333333333337</v>
      </c>
      <c r="Q189" s="667"/>
      <c r="R189" s="645" t="s">
        <v>148</v>
      </c>
      <c r="S189" s="645" t="s">
        <v>234</v>
      </c>
      <c r="T189" s="117" t="s">
        <v>38</v>
      </c>
      <c r="U189" s="129" t="s">
        <v>121</v>
      </c>
      <c r="V189" s="77" t="s">
        <v>40</v>
      </c>
      <c r="W189" s="130" t="s">
        <v>333</v>
      </c>
      <c r="X189" s="506" t="s">
        <v>397</v>
      </c>
      <c r="Y189" s="501" t="s">
        <v>412</v>
      </c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</row>
    <row r="190" spans="1:49" s="5" customFormat="1" ht="37.5" customHeight="1">
      <c r="B190" s="271">
        <f t="shared" si="21"/>
        <v>188</v>
      </c>
      <c r="C190" s="144" t="s">
        <v>149</v>
      </c>
      <c r="D190" s="145" t="s">
        <v>215</v>
      </c>
      <c r="E190" s="146" t="s">
        <v>156</v>
      </c>
      <c r="F190" s="147">
        <v>28258</v>
      </c>
      <c r="G190" s="148">
        <v>186</v>
      </c>
      <c r="H190" s="148">
        <v>39.28</v>
      </c>
      <c r="I190" s="199">
        <v>6.12</v>
      </c>
      <c r="J190" s="668"/>
      <c r="K190" s="200">
        <f t="shared" si="22"/>
        <v>400</v>
      </c>
      <c r="L190" s="152">
        <v>43005</v>
      </c>
      <c r="M190" s="294">
        <v>0.375</v>
      </c>
      <c r="N190" s="152">
        <v>43005</v>
      </c>
      <c r="O190" s="294">
        <v>0.75</v>
      </c>
      <c r="P190" s="291">
        <f t="shared" si="20"/>
        <v>0.375</v>
      </c>
      <c r="Q190" s="668"/>
      <c r="R190" s="146" t="s">
        <v>216</v>
      </c>
      <c r="S190" s="146" t="s">
        <v>324</v>
      </c>
      <c r="T190" s="203" t="s">
        <v>217</v>
      </c>
      <c r="U190" s="154" t="s">
        <v>218</v>
      </c>
      <c r="V190" s="154" t="s">
        <v>219</v>
      </c>
      <c r="W190" s="155" t="s">
        <v>333</v>
      </c>
      <c r="X190" s="507"/>
      <c r="Y190" s="507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</row>
    <row r="191" spans="1:49" s="8" customFormat="1" ht="37.5" customHeight="1">
      <c r="A191" s="5"/>
      <c r="B191" s="271">
        <f t="shared" si="21"/>
        <v>189</v>
      </c>
      <c r="C191" s="198" t="s">
        <v>326</v>
      </c>
      <c r="D191" s="145" t="s">
        <v>128</v>
      </c>
      <c r="E191" s="146" t="s">
        <v>129</v>
      </c>
      <c r="F191" s="147">
        <v>53049</v>
      </c>
      <c r="G191" s="148">
        <v>220.6</v>
      </c>
      <c r="H191" s="148">
        <v>48</v>
      </c>
      <c r="I191" s="199">
        <v>7.6</v>
      </c>
      <c r="J191" s="668"/>
      <c r="K191" s="200">
        <f t="shared" si="22"/>
        <v>1800</v>
      </c>
      <c r="L191" s="201">
        <v>43005</v>
      </c>
      <c r="M191" s="202">
        <v>0.375</v>
      </c>
      <c r="N191" s="201">
        <v>43005</v>
      </c>
      <c r="O191" s="202">
        <v>0.79166666666666663</v>
      </c>
      <c r="P191" s="291">
        <f t="shared" si="20"/>
        <v>0.41666666666666663</v>
      </c>
      <c r="Q191" s="668"/>
      <c r="R191" s="190" t="s">
        <v>203</v>
      </c>
      <c r="S191" s="190" t="s">
        <v>166</v>
      </c>
      <c r="T191" s="203" t="s">
        <v>113</v>
      </c>
      <c r="U191" s="154" t="s">
        <v>114</v>
      </c>
      <c r="V191" s="154" t="s">
        <v>130</v>
      </c>
      <c r="W191" s="155" t="s">
        <v>131</v>
      </c>
      <c r="X191" s="507" t="s">
        <v>415</v>
      </c>
      <c r="Y191" s="507"/>
      <c r="Z191" s="5"/>
      <c r="AA191" s="5"/>
      <c r="AB191" s="5"/>
      <c r="AC191" s="5"/>
      <c r="AD191" s="5"/>
      <c r="AE191" s="5"/>
      <c r="AF191" s="5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</row>
    <row r="192" spans="1:49" s="5" customFormat="1" ht="37.5" customHeight="1">
      <c r="B192" s="270">
        <f t="shared" si="21"/>
        <v>190</v>
      </c>
      <c r="C192" s="130" t="s">
        <v>117</v>
      </c>
      <c r="D192" s="558" t="s">
        <v>212</v>
      </c>
      <c r="E192" s="642" t="s">
        <v>37</v>
      </c>
      <c r="F192" s="120">
        <v>138279</v>
      </c>
      <c r="G192" s="158">
        <v>311.12</v>
      </c>
      <c r="H192" s="158">
        <v>63.45</v>
      </c>
      <c r="I192" s="159">
        <v>8.6</v>
      </c>
      <c r="J192" s="666"/>
      <c r="K192" s="136">
        <f t="shared" si="22"/>
        <v>3387</v>
      </c>
      <c r="L192" s="170">
        <v>43006</v>
      </c>
      <c r="M192" s="171">
        <v>0.375</v>
      </c>
      <c r="N192" s="170">
        <v>43006</v>
      </c>
      <c r="O192" s="290">
        <v>0.75</v>
      </c>
      <c r="P192" s="562">
        <f t="shared" si="20"/>
        <v>0.375</v>
      </c>
      <c r="Q192" s="666"/>
      <c r="R192" s="643" t="s">
        <v>107</v>
      </c>
      <c r="S192" s="643" t="s">
        <v>166</v>
      </c>
      <c r="T192" s="117" t="s">
        <v>38</v>
      </c>
      <c r="U192" s="129" t="s">
        <v>211</v>
      </c>
      <c r="V192" s="77" t="s">
        <v>40</v>
      </c>
      <c r="W192" s="130" t="s">
        <v>162</v>
      </c>
      <c r="X192" s="504" t="s">
        <v>387</v>
      </c>
      <c r="Y192" s="501" t="s">
        <v>412</v>
      </c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</row>
    <row r="193" spans="1:49" s="5" customFormat="1" ht="37.5" customHeight="1">
      <c r="B193" s="267">
        <f t="shared" si="21"/>
        <v>191</v>
      </c>
      <c r="C193" s="93" t="s">
        <v>120</v>
      </c>
      <c r="D193" s="69" t="s">
        <v>89</v>
      </c>
      <c r="E193" s="67" t="s">
        <v>90</v>
      </c>
      <c r="F193" s="70">
        <v>115875</v>
      </c>
      <c r="G193" s="72">
        <v>290</v>
      </c>
      <c r="H193" s="72">
        <v>54</v>
      </c>
      <c r="I193" s="73">
        <v>8.5</v>
      </c>
      <c r="J193" s="666"/>
      <c r="K193" s="106">
        <f t="shared" si="22"/>
        <v>2817</v>
      </c>
      <c r="L193" s="97">
        <v>43006</v>
      </c>
      <c r="M193" s="98">
        <v>0.58333333333333337</v>
      </c>
      <c r="N193" s="97">
        <v>43006</v>
      </c>
      <c r="O193" s="98">
        <v>0.83333333333333337</v>
      </c>
      <c r="P193" s="78">
        <f t="shared" si="20"/>
        <v>0.25</v>
      </c>
      <c r="Q193" s="666"/>
      <c r="R193" s="95"/>
      <c r="S193" s="67"/>
      <c r="T193" s="67" t="s">
        <v>108</v>
      </c>
      <c r="U193" s="77" t="s">
        <v>109</v>
      </c>
      <c r="V193" s="77" t="s">
        <v>110</v>
      </c>
      <c r="W193" s="81" t="s">
        <v>333</v>
      </c>
      <c r="X193" s="500"/>
      <c r="Y193" s="500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</row>
    <row r="194" spans="1:49" s="8" customFormat="1" ht="37.5" customHeight="1">
      <c r="A194" s="5"/>
      <c r="B194" s="270">
        <f t="shared" si="21"/>
        <v>192</v>
      </c>
      <c r="C194" s="130" t="s">
        <v>349</v>
      </c>
      <c r="D194" s="424" t="s">
        <v>128</v>
      </c>
      <c r="E194" s="141" t="s">
        <v>129</v>
      </c>
      <c r="F194" s="120">
        <v>85619</v>
      </c>
      <c r="G194" s="133">
        <v>293</v>
      </c>
      <c r="H194" s="133">
        <v>54.5</v>
      </c>
      <c r="I194" s="167">
        <v>8.1999999999999993</v>
      </c>
      <c r="J194" s="672"/>
      <c r="K194" s="168">
        <f t="shared" si="22"/>
        <v>2249</v>
      </c>
      <c r="L194" s="170">
        <v>43006</v>
      </c>
      <c r="M194" s="166">
        <v>0.33333333333333331</v>
      </c>
      <c r="N194" s="170">
        <v>43006</v>
      </c>
      <c r="O194" s="166">
        <v>0.75</v>
      </c>
      <c r="P194" s="613">
        <f t="shared" si="20"/>
        <v>0.41666666666666669</v>
      </c>
      <c r="Q194" s="672"/>
      <c r="R194" s="129"/>
      <c r="S194" s="117"/>
      <c r="T194" s="161" t="s">
        <v>113</v>
      </c>
      <c r="U194" s="129" t="s">
        <v>114</v>
      </c>
      <c r="V194" s="142" t="s">
        <v>130</v>
      </c>
      <c r="W194" s="130" t="s">
        <v>131</v>
      </c>
      <c r="X194" s="485"/>
      <c r="Y194" s="501" t="s">
        <v>412</v>
      </c>
      <c r="Z194" s="5"/>
      <c r="AA194" s="5"/>
      <c r="AB194" s="5"/>
      <c r="AC194" s="5"/>
      <c r="AD194" s="5"/>
      <c r="AE194" s="5"/>
      <c r="AF194" s="5"/>
      <c r="AG194" s="2"/>
      <c r="AH194" s="2"/>
      <c r="AI194" s="2"/>
      <c r="AJ194" s="2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</row>
    <row r="195" spans="1:49" s="5" customFormat="1" ht="37.5" customHeight="1">
      <c r="B195" s="574">
        <f t="shared" si="21"/>
        <v>193</v>
      </c>
      <c r="C195" s="575" t="s">
        <v>350</v>
      </c>
      <c r="D195" s="558" t="s">
        <v>89</v>
      </c>
      <c r="E195" s="177" t="s">
        <v>135</v>
      </c>
      <c r="F195" s="571">
        <v>142714</v>
      </c>
      <c r="G195" s="570">
        <v>330</v>
      </c>
      <c r="H195" s="570">
        <v>59.89</v>
      </c>
      <c r="I195" s="576">
        <v>8.1</v>
      </c>
      <c r="J195" s="666"/>
      <c r="K195" s="183">
        <f t="shared" si="22"/>
        <v>3560</v>
      </c>
      <c r="L195" s="614">
        <v>43007</v>
      </c>
      <c r="M195" s="171">
        <v>0.29166666666666669</v>
      </c>
      <c r="N195" s="575">
        <v>43007</v>
      </c>
      <c r="O195" s="171">
        <v>0.75</v>
      </c>
      <c r="P195" s="562">
        <f t="shared" si="20"/>
        <v>0.45833333333333331</v>
      </c>
      <c r="Q195" s="666"/>
      <c r="R195" s="643"/>
      <c r="S195" s="642"/>
      <c r="T195" s="577" t="s">
        <v>108</v>
      </c>
      <c r="U195" s="577" t="s">
        <v>109</v>
      </c>
      <c r="V195" s="77" t="s">
        <v>110</v>
      </c>
      <c r="W195" s="578" t="s">
        <v>333</v>
      </c>
      <c r="X195" s="579"/>
      <c r="Y195" s="580" t="s">
        <v>418</v>
      </c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1:49" s="5" customFormat="1" ht="37.5" customHeight="1" thickBot="1">
      <c r="B196" s="268">
        <f t="shared" si="21"/>
        <v>194</v>
      </c>
      <c r="C196" s="254" t="s">
        <v>56</v>
      </c>
      <c r="D196" s="225" t="s">
        <v>57</v>
      </c>
      <c r="E196" s="223" t="s">
        <v>26</v>
      </c>
      <c r="F196" s="226">
        <v>90963</v>
      </c>
      <c r="G196" s="239">
        <v>294</v>
      </c>
      <c r="H196" s="255">
        <v>54.77</v>
      </c>
      <c r="I196" s="256">
        <v>8.2799999999999994</v>
      </c>
      <c r="J196" s="677"/>
      <c r="K196" s="257">
        <f t="shared" si="22"/>
        <v>2138</v>
      </c>
      <c r="L196" s="258">
        <v>43008</v>
      </c>
      <c r="M196" s="264">
        <v>0.41666666666666669</v>
      </c>
      <c r="N196" s="258">
        <v>43008</v>
      </c>
      <c r="O196" s="264">
        <v>0.70833333333333337</v>
      </c>
      <c r="P196" s="232">
        <f t="shared" si="20"/>
        <v>0.29166666666666669</v>
      </c>
      <c r="Q196" s="677"/>
      <c r="R196" s="259" t="s">
        <v>136</v>
      </c>
      <c r="S196" s="259" t="s">
        <v>351</v>
      </c>
      <c r="T196" s="223" t="s">
        <v>38</v>
      </c>
      <c r="U196" s="231" t="s">
        <v>121</v>
      </c>
      <c r="V196" s="231" t="s">
        <v>40</v>
      </c>
      <c r="W196" s="234" t="s">
        <v>333</v>
      </c>
      <c r="X196" s="482"/>
      <c r="Y196" s="615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1:49" s="5" customFormat="1" ht="37.5" customHeight="1">
      <c r="B197" s="272">
        <f t="shared" si="21"/>
        <v>195</v>
      </c>
      <c r="C197" s="475" t="s">
        <v>24</v>
      </c>
      <c r="D197" s="460" t="s">
        <v>25</v>
      </c>
      <c r="E197" s="335" t="s">
        <v>26</v>
      </c>
      <c r="F197" s="243">
        <v>72458</v>
      </c>
      <c r="G197" s="476">
        <v>248.52</v>
      </c>
      <c r="H197" s="244">
        <v>53.88</v>
      </c>
      <c r="I197" s="245">
        <v>8.2100000000000009</v>
      </c>
      <c r="J197" s="671"/>
      <c r="K197" s="246">
        <f t="shared" si="22"/>
        <v>1610</v>
      </c>
      <c r="L197" s="477">
        <v>43009</v>
      </c>
      <c r="M197" s="478">
        <v>0.39583333333333331</v>
      </c>
      <c r="N197" s="477">
        <v>43009</v>
      </c>
      <c r="O197" s="478">
        <v>0.75</v>
      </c>
      <c r="P197" s="461">
        <f t="shared" si="20"/>
        <v>0.35416666666666669</v>
      </c>
      <c r="Q197" s="671"/>
      <c r="R197" s="479" t="s">
        <v>137</v>
      </c>
      <c r="S197" s="479" t="s">
        <v>352</v>
      </c>
      <c r="T197" s="335" t="s">
        <v>38</v>
      </c>
      <c r="U197" s="251" t="s">
        <v>121</v>
      </c>
      <c r="V197" s="252" t="s">
        <v>40</v>
      </c>
      <c r="W197" s="253" t="s">
        <v>333</v>
      </c>
      <c r="X197" s="488"/>
      <c r="Y197" s="544" t="s">
        <v>412</v>
      </c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1:49" s="5" customFormat="1" ht="37.5" customHeight="1">
      <c r="B198" s="267">
        <f t="shared" si="21"/>
        <v>196</v>
      </c>
      <c r="C198" s="100" t="s">
        <v>326</v>
      </c>
      <c r="D198" s="83" t="s">
        <v>128</v>
      </c>
      <c r="E198" s="79" t="s">
        <v>129</v>
      </c>
      <c r="F198" s="70">
        <v>53049</v>
      </c>
      <c r="G198" s="71">
        <v>220.6</v>
      </c>
      <c r="H198" s="71">
        <v>48</v>
      </c>
      <c r="I198" s="89">
        <v>7.6</v>
      </c>
      <c r="J198" s="668"/>
      <c r="K198" s="108">
        <f t="shared" si="22"/>
        <v>1800</v>
      </c>
      <c r="L198" s="90">
        <v>43010</v>
      </c>
      <c r="M198" s="91">
        <v>0.375</v>
      </c>
      <c r="N198" s="90">
        <v>43010</v>
      </c>
      <c r="O198" s="91">
        <v>0.79166666666666663</v>
      </c>
      <c r="P198" s="96">
        <f t="shared" si="20"/>
        <v>0.41666666666666663</v>
      </c>
      <c r="Q198" s="668"/>
      <c r="R198" s="67" t="s">
        <v>203</v>
      </c>
      <c r="S198" s="67" t="s">
        <v>166</v>
      </c>
      <c r="T198" s="76" t="s">
        <v>113</v>
      </c>
      <c r="U198" s="77" t="s">
        <v>114</v>
      </c>
      <c r="V198" s="77" t="s">
        <v>130</v>
      </c>
      <c r="W198" s="81" t="s">
        <v>410</v>
      </c>
      <c r="X198" s="481" t="s">
        <v>416</v>
      </c>
      <c r="Y198" s="500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1:49" s="5" customFormat="1" ht="37.5" customHeight="1">
      <c r="B199" s="270">
        <f t="shared" si="21"/>
        <v>197</v>
      </c>
      <c r="C199" s="118" t="s">
        <v>196</v>
      </c>
      <c r="D199" s="424" t="s">
        <v>36</v>
      </c>
      <c r="E199" s="141" t="s">
        <v>37</v>
      </c>
      <c r="F199" s="120">
        <v>138279</v>
      </c>
      <c r="G199" s="121">
        <v>311.12</v>
      </c>
      <c r="H199" s="122">
        <v>63.45</v>
      </c>
      <c r="I199" s="123">
        <v>8.6</v>
      </c>
      <c r="J199" s="679"/>
      <c r="K199" s="425">
        <f t="shared" si="22"/>
        <v>3387</v>
      </c>
      <c r="L199" s="124">
        <v>43011</v>
      </c>
      <c r="M199" s="125">
        <v>0.375</v>
      </c>
      <c r="N199" s="124">
        <v>43011</v>
      </c>
      <c r="O199" s="125">
        <v>0.75</v>
      </c>
      <c r="P199" s="162">
        <f t="shared" si="20"/>
        <v>0.375</v>
      </c>
      <c r="Q199" s="679"/>
      <c r="R199" s="128" t="s">
        <v>148</v>
      </c>
      <c r="S199" s="128" t="s">
        <v>150</v>
      </c>
      <c r="T199" s="117" t="s">
        <v>38</v>
      </c>
      <c r="U199" s="129" t="s">
        <v>121</v>
      </c>
      <c r="V199" s="139" t="s">
        <v>40</v>
      </c>
      <c r="W199" s="130" t="s">
        <v>162</v>
      </c>
      <c r="X199" s="490" t="s">
        <v>389</v>
      </c>
      <c r="Y199" s="501" t="s">
        <v>412</v>
      </c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1:49" s="5" customFormat="1" ht="37.5" customHeight="1">
      <c r="B200" s="267">
        <f t="shared" si="21"/>
        <v>198</v>
      </c>
      <c r="C200" s="100" t="s">
        <v>326</v>
      </c>
      <c r="D200" s="83" t="s">
        <v>128</v>
      </c>
      <c r="E200" s="79" t="s">
        <v>129</v>
      </c>
      <c r="F200" s="70">
        <v>53049</v>
      </c>
      <c r="G200" s="71">
        <v>220.6</v>
      </c>
      <c r="H200" s="71">
        <v>48</v>
      </c>
      <c r="I200" s="89">
        <v>7.6</v>
      </c>
      <c r="J200" s="668"/>
      <c r="K200" s="108">
        <f t="shared" si="22"/>
        <v>1800</v>
      </c>
      <c r="L200" s="90">
        <v>43015</v>
      </c>
      <c r="M200" s="91">
        <v>0.375</v>
      </c>
      <c r="N200" s="90">
        <v>43015</v>
      </c>
      <c r="O200" s="91">
        <v>0.79166666666666663</v>
      </c>
      <c r="P200" s="78">
        <f t="shared" si="20"/>
        <v>0.41666666666666663</v>
      </c>
      <c r="Q200" s="668"/>
      <c r="R200" s="67" t="s">
        <v>203</v>
      </c>
      <c r="S200" s="67" t="s">
        <v>166</v>
      </c>
      <c r="T200" s="76" t="s">
        <v>113</v>
      </c>
      <c r="U200" s="77" t="s">
        <v>114</v>
      </c>
      <c r="V200" s="77" t="s">
        <v>130</v>
      </c>
      <c r="W200" s="81" t="s">
        <v>410</v>
      </c>
      <c r="X200" s="481" t="s">
        <v>416</v>
      </c>
      <c r="Y200" s="500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1:49" s="5" customFormat="1" ht="37.5" customHeight="1">
      <c r="B201" s="270">
        <f t="shared" si="21"/>
        <v>199</v>
      </c>
      <c r="C201" s="130" t="s">
        <v>165</v>
      </c>
      <c r="D201" s="156" t="s">
        <v>128</v>
      </c>
      <c r="E201" s="117" t="s">
        <v>129</v>
      </c>
      <c r="F201" s="120">
        <v>114147</v>
      </c>
      <c r="G201" s="134">
        <v>290</v>
      </c>
      <c r="H201" s="134">
        <v>61.2</v>
      </c>
      <c r="I201" s="135">
        <v>8.3000000000000007</v>
      </c>
      <c r="J201" s="669"/>
      <c r="K201" s="136">
        <f t="shared" si="22"/>
        <v>3698</v>
      </c>
      <c r="L201" s="170">
        <v>43017</v>
      </c>
      <c r="M201" s="171">
        <v>0.375</v>
      </c>
      <c r="N201" s="170">
        <v>43017</v>
      </c>
      <c r="O201" s="290">
        <v>0.79166666666666663</v>
      </c>
      <c r="P201" s="162">
        <f t="shared" si="20"/>
        <v>0.41666666666666663</v>
      </c>
      <c r="Q201" s="669"/>
      <c r="R201" s="163" t="s">
        <v>353</v>
      </c>
      <c r="S201" s="141" t="s">
        <v>107</v>
      </c>
      <c r="T201" s="117" t="s">
        <v>113</v>
      </c>
      <c r="U201" s="129" t="s">
        <v>114</v>
      </c>
      <c r="V201" s="142" t="s">
        <v>130</v>
      </c>
      <c r="W201" s="130" t="s">
        <v>333</v>
      </c>
      <c r="X201" s="485"/>
      <c r="Y201" s="501" t="s">
        <v>412</v>
      </c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1:49" s="5" customFormat="1" ht="37.5" customHeight="1">
      <c r="B202" s="271">
        <f t="shared" si="21"/>
        <v>200</v>
      </c>
      <c r="C202" s="172" t="s">
        <v>326</v>
      </c>
      <c r="D202" s="145" t="s">
        <v>128</v>
      </c>
      <c r="E202" s="146" t="s">
        <v>129</v>
      </c>
      <c r="F202" s="147">
        <v>53049</v>
      </c>
      <c r="G202" s="148">
        <v>220.6</v>
      </c>
      <c r="H202" s="148">
        <v>48</v>
      </c>
      <c r="I202" s="199">
        <v>7.6</v>
      </c>
      <c r="J202" s="668"/>
      <c r="K202" s="200">
        <f t="shared" si="22"/>
        <v>1800</v>
      </c>
      <c r="L202" s="201">
        <v>43020</v>
      </c>
      <c r="M202" s="202">
        <v>0.375</v>
      </c>
      <c r="N202" s="201">
        <v>43020</v>
      </c>
      <c r="O202" s="202">
        <v>0.79166666666666663</v>
      </c>
      <c r="P202" s="291">
        <f t="shared" ref="P202:P228" si="23">+O202-M202</f>
        <v>0.41666666666666663</v>
      </c>
      <c r="Q202" s="668"/>
      <c r="R202" s="190" t="s">
        <v>203</v>
      </c>
      <c r="S202" s="190" t="s">
        <v>166</v>
      </c>
      <c r="T202" s="203" t="s">
        <v>113</v>
      </c>
      <c r="U202" s="154" t="s">
        <v>114</v>
      </c>
      <c r="V202" s="154" t="s">
        <v>130</v>
      </c>
      <c r="W202" s="155" t="s">
        <v>131</v>
      </c>
      <c r="X202" s="495" t="s">
        <v>417</v>
      </c>
      <c r="Y202" s="507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1:49" s="5" customFormat="1" ht="37.5" customHeight="1">
      <c r="B203" s="271">
        <f t="shared" si="21"/>
        <v>201</v>
      </c>
      <c r="C203" s="172" t="s">
        <v>120</v>
      </c>
      <c r="D203" s="173" t="s">
        <v>89</v>
      </c>
      <c r="E203" s="143" t="s">
        <v>90</v>
      </c>
      <c r="F203" s="147">
        <v>115875</v>
      </c>
      <c r="G203" s="149">
        <v>290</v>
      </c>
      <c r="H203" s="149">
        <v>54</v>
      </c>
      <c r="I203" s="150">
        <v>8.5</v>
      </c>
      <c r="J203" s="666"/>
      <c r="K203" s="151">
        <f t="shared" si="22"/>
        <v>2817</v>
      </c>
      <c r="L203" s="174">
        <v>43020</v>
      </c>
      <c r="M203" s="175">
        <v>0.58333333333333337</v>
      </c>
      <c r="N203" s="174">
        <v>43020</v>
      </c>
      <c r="O203" s="175">
        <v>0.83333333333333337</v>
      </c>
      <c r="P203" s="291">
        <f t="shared" si="23"/>
        <v>0.25</v>
      </c>
      <c r="Q203" s="666"/>
      <c r="R203" s="190"/>
      <c r="S203" s="143"/>
      <c r="T203" s="143" t="s">
        <v>108</v>
      </c>
      <c r="U203" s="154" t="s">
        <v>109</v>
      </c>
      <c r="V203" s="154" t="s">
        <v>110</v>
      </c>
      <c r="W203" s="155" t="s">
        <v>410</v>
      </c>
      <c r="X203" s="495"/>
      <c r="Y203" s="507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1:49" s="5" customFormat="1" ht="37.5" customHeight="1">
      <c r="B204" s="574">
        <f t="shared" si="21"/>
        <v>202</v>
      </c>
      <c r="C204" s="596" t="s">
        <v>350</v>
      </c>
      <c r="D204" s="558" t="s">
        <v>89</v>
      </c>
      <c r="E204" s="177" t="s">
        <v>135</v>
      </c>
      <c r="F204" s="571">
        <v>142714</v>
      </c>
      <c r="G204" s="569">
        <v>330</v>
      </c>
      <c r="H204" s="570">
        <v>59.89</v>
      </c>
      <c r="I204" s="576">
        <v>8.1</v>
      </c>
      <c r="J204" s="666"/>
      <c r="K204" s="183">
        <f t="shared" ref="K204:K228" si="24">VLOOKUP($C$3:$C$236,$AB$12:$AC$42,2,FALSE)</f>
        <v>3560</v>
      </c>
      <c r="L204" s="97">
        <v>43021</v>
      </c>
      <c r="M204" s="171">
        <v>0.29166666666666669</v>
      </c>
      <c r="N204" s="575">
        <v>43020</v>
      </c>
      <c r="O204" s="171">
        <v>0.75</v>
      </c>
      <c r="P204" s="656">
        <f>+O204-M204</f>
        <v>0.45833333333333331</v>
      </c>
      <c r="Q204" s="666"/>
      <c r="R204" s="95"/>
      <c r="S204" s="79"/>
      <c r="T204" s="577" t="s">
        <v>108</v>
      </c>
      <c r="U204" s="577" t="s">
        <v>109</v>
      </c>
      <c r="V204" s="77" t="s">
        <v>110</v>
      </c>
      <c r="W204" s="578" t="s">
        <v>96</v>
      </c>
      <c r="X204" s="579" t="s">
        <v>146</v>
      </c>
      <c r="Y204" s="580" t="s">
        <v>418</v>
      </c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1:49" s="5" customFormat="1" ht="37.5" customHeight="1">
      <c r="B205" s="267">
        <f t="shared" si="21"/>
        <v>203</v>
      </c>
      <c r="C205" s="82" t="s">
        <v>56</v>
      </c>
      <c r="D205" s="69" t="s">
        <v>57</v>
      </c>
      <c r="E205" s="67" t="s">
        <v>26</v>
      </c>
      <c r="F205" s="70">
        <v>90963</v>
      </c>
      <c r="G205" s="71">
        <v>294</v>
      </c>
      <c r="H205" s="84">
        <v>54.77</v>
      </c>
      <c r="I205" s="85">
        <v>8.2799999999999994</v>
      </c>
      <c r="J205" s="667"/>
      <c r="K205" s="105">
        <f t="shared" si="24"/>
        <v>2138</v>
      </c>
      <c r="L205" s="86">
        <v>43023</v>
      </c>
      <c r="M205" s="103">
        <v>0.33333333333333331</v>
      </c>
      <c r="N205" s="86">
        <v>43023</v>
      </c>
      <c r="O205" s="208">
        <v>0.70833333333333337</v>
      </c>
      <c r="P205" s="78">
        <f t="shared" si="23"/>
        <v>0.37500000000000006</v>
      </c>
      <c r="Q205" s="667"/>
      <c r="R205" s="92" t="s">
        <v>148</v>
      </c>
      <c r="S205" s="92" t="s">
        <v>325</v>
      </c>
      <c r="T205" s="67" t="s">
        <v>38</v>
      </c>
      <c r="U205" s="77" t="s">
        <v>121</v>
      </c>
      <c r="V205" s="77" t="s">
        <v>40</v>
      </c>
      <c r="W205" s="81" t="s">
        <v>333</v>
      </c>
      <c r="X205" s="481"/>
      <c r="Y205" s="500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1:49" s="11" customFormat="1" ht="37.5" customHeight="1">
      <c r="A206" s="10"/>
      <c r="B206" s="267">
        <f t="shared" si="21"/>
        <v>204</v>
      </c>
      <c r="C206" s="82" t="s">
        <v>56</v>
      </c>
      <c r="D206" s="69" t="s">
        <v>57</v>
      </c>
      <c r="E206" s="67" t="s">
        <v>26</v>
      </c>
      <c r="F206" s="70">
        <v>90963</v>
      </c>
      <c r="G206" s="71">
        <v>294</v>
      </c>
      <c r="H206" s="84">
        <v>54.77</v>
      </c>
      <c r="I206" s="85">
        <v>8.2799999999999994</v>
      </c>
      <c r="J206" s="667"/>
      <c r="K206" s="105">
        <f t="shared" si="24"/>
        <v>2138</v>
      </c>
      <c r="L206" s="86">
        <v>43027</v>
      </c>
      <c r="M206" s="103">
        <v>0.29166666666666669</v>
      </c>
      <c r="N206" s="86">
        <v>43027</v>
      </c>
      <c r="O206" s="208">
        <v>0.70833333333333337</v>
      </c>
      <c r="P206" s="78">
        <f t="shared" si="23"/>
        <v>0.41666666666666669</v>
      </c>
      <c r="Q206" s="667"/>
      <c r="R206" s="92" t="s">
        <v>137</v>
      </c>
      <c r="S206" s="92" t="s">
        <v>354</v>
      </c>
      <c r="T206" s="67" t="s">
        <v>38</v>
      </c>
      <c r="U206" s="77" t="s">
        <v>121</v>
      </c>
      <c r="V206" s="77" t="s">
        <v>40</v>
      </c>
      <c r="W206" s="81" t="s">
        <v>333</v>
      </c>
      <c r="X206" s="481"/>
      <c r="Y206" s="500"/>
      <c r="Z206" s="5"/>
      <c r="AA206" s="5"/>
      <c r="AB206" s="5"/>
      <c r="AC206" s="5"/>
      <c r="AD206" s="5"/>
      <c r="AE206" s="5"/>
      <c r="AF206" s="5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1:49" s="12" customFormat="1" ht="37.5" customHeight="1">
      <c r="A207" s="10"/>
      <c r="B207" s="270">
        <f t="shared" si="21"/>
        <v>205</v>
      </c>
      <c r="C207" s="118" t="s">
        <v>337</v>
      </c>
      <c r="D207" s="156" t="s">
        <v>200</v>
      </c>
      <c r="E207" s="117" t="s">
        <v>210</v>
      </c>
      <c r="F207" s="120">
        <v>72458</v>
      </c>
      <c r="G207" s="133">
        <v>248.52</v>
      </c>
      <c r="H207" s="473">
        <v>53.88</v>
      </c>
      <c r="I207" s="474">
        <v>8.2100000000000009</v>
      </c>
      <c r="J207" s="679"/>
      <c r="K207" s="425">
        <f t="shared" si="24"/>
        <v>1610</v>
      </c>
      <c r="L207" s="124">
        <v>43027</v>
      </c>
      <c r="M207" s="444">
        <v>0.33333333333333331</v>
      </c>
      <c r="N207" s="124">
        <v>43027</v>
      </c>
      <c r="O207" s="445">
        <v>0.70833333333333337</v>
      </c>
      <c r="P207" s="162">
        <f t="shared" si="23"/>
        <v>0.37500000000000006</v>
      </c>
      <c r="Q207" s="679"/>
      <c r="R207" s="128" t="s">
        <v>355</v>
      </c>
      <c r="S207" s="128" t="s">
        <v>152</v>
      </c>
      <c r="T207" s="117" t="s">
        <v>38</v>
      </c>
      <c r="U207" s="129" t="s">
        <v>211</v>
      </c>
      <c r="V207" s="142" t="s">
        <v>40</v>
      </c>
      <c r="W207" s="130" t="s">
        <v>131</v>
      </c>
      <c r="X207" s="485"/>
      <c r="Y207" s="501" t="s">
        <v>412</v>
      </c>
      <c r="Z207" s="5"/>
      <c r="AA207" s="5"/>
      <c r="AB207" s="5"/>
      <c r="AC207" s="5"/>
      <c r="AD207" s="5"/>
      <c r="AE207" s="5"/>
      <c r="AF207" s="10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1:49" s="11" customFormat="1" ht="37.5" customHeight="1">
      <c r="A208" s="10"/>
      <c r="B208" s="273">
        <f t="shared" si="21"/>
        <v>206</v>
      </c>
      <c r="C208" s="191" t="s">
        <v>356</v>
      </c>
      <c r="D208" s="558" t="s">
        <v>205</v>
      </c>
      <c r="E208" s="177" t="s">
        <v>357</v>
      </c>
      <c r="F208" s="179">
        <v>50142</v>
      </c>
      <c r="G208" s="559">
        <v>241</v>
      </c>
      <c r="H208" s="559">
        <v>45</v>
      </c>
      <c r="I208" s="560">
        <v>8.1</v>
      </c>
      <c r="J208" s="743"/>
      <c r="K208" s="183">
        <f t="shared" si="24"/>
        <v>613</v>
      </c>
      <c r="L208" s="192">
        <v>43028</v>
      </c>
      <c r="M208" s="995">
        <v>0.33333333333333331</v>
      </c>
      <c r="N208" s="192">
        <v>43028</v>
      </c>
      <c r="O208" s="996">
        <v>0.70833333333333337</v>
      </c>
      <c r="P208" s="562">
        <f t="shared" si="23"/>
        <v>0.37500000000000006</v>
      </c>
      <c r="Q208" s="743"/>
      <c r="R208" s="643" t="s">
        <v>358</v>
      </c>
      <c r="S208" s="643" t="s">
        <v>358</v>
      </c>
      <c r="T208" s="177" t="s">
        <v>206</v>
      </c>
      <c r="U208" s="187" t="s">
        <v>207</v>
      </c>
      <c r="V208" s="187" t="s">
        <v>208</v>
      </c>
      <c r="W208" s="130" t="s">
        <v>333</v>
      </c>
      <c r="X208" s="485"/>
      <c r="Y208" s="442" t="s">
        <v>418</v>
      </c>
      <c r="Z208" s="5"/>
      <c r="AA208" s="5"/>
      <c r="AB208" s="5"/>
      <c r="AC208" s="5"/>
      <c r="AD208" s="5"/>
      <c r="AE208" s="5"/>
      <c r="AF208" s="10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1:49" s="11" customFormat="1" ht="37.5" customHeight="1">
      <c r="A209" s="10"/>
      <c r="B209" s="273">
        <f t="shared" ref="B209:B228" si="25">ROW()-2</f>
        <v>207</v>
      </c>
      <c r="C209" s="958" t="s">
        <v>124</v>
      </c>
      <c r="D209" s="558" t="s">
        <v>338</v>
      </c>
      <c r="E209" s="177" t="s">
        <v>359</v>
      </c>
      <c r="F209" s="179">
        <v>142714</v>
      </c>
      <c r="G209" s="742">
        <v>330</v>
      </c>
      <c r="H209" s="959">
        <v>59.89</v>
      </c>
      <c r="I209" s="960">
        <v>8.5</v>
      </c>
      <c r="J209" s="961"/>
      <c r="K209" s="962">
        <f t="shared" si="24"/>
        <v>3560</v>
      </c>
      <c r="L209" s="606">
        <v>43029</v>
      </c>
      <c r="M209" s="963">
        <v>0.33333333333333331</v>
      </c>
      <c r="N209" s="606">
        <v>43029</v>
      </c>
      <c r="O209" s="964">
        <v>0.79166666666666663</v>
      </c>
      <c r="P209" s="562">
        <f t="shared" si="23"/>
        <v>0.45833333333333331</v>
      </c>
      <c r="Q209" s="961"/>
      <c r="R209" s="645"/>
      <c r="S209" s="645"/>
      <c r="T209" s="177" t="s">
        <v>108</v>
      </c>
      <c r="U209" s="187" t="s">
        <v>109</v>
      </c>
      <c r="V209" s="187" t="s">
        <v>110</v>
      </c>
      <c r="W209" s="130" t="s">
        <v>333</v>
      </c>
      <c r="X209" s="485"/>
      <c r="Y209" s="442" t="s">
        <v>418</v>
      </c>
      <c r="Z209" s="5"/>
      <c r="AA209" s="5"/>
      <c r="AB209" s="5"/>
      <c r="AC209" s="5"/>
      <c r="AD209" s="10"/>
      <c r="AE209" s="10"/>
      <c r="AF209" s="10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1:49" s="11" customFormat="1" ht="37.5" customHeight="1">
      <c r="A210" s="10"/>
      <c r="B210" s="267">
        <f t="shared" si="25"/>
        <v>208</v>
      </c>
      <c r="C210" s="93" t="s">
        <v>120</v>
      </c>
      <c r="D210" s="69" t="s">
        <v>89</v>
      </c>
      <c r="E210" s="67" t="s">
        <v>90</v>
      </c>
      <c r="F210" s="70">
        <v>115875</v>
      </c>
      <c r="G210" s="72">
        <v>290</v>
      </c>
      <c r="H210" s="72">
        <v>54</v>
      </c>
      <c r="I210" s="73">
        <v>8.5</v>
      </c>
      <c r="J210" s="666"/>
      <c r="K210" s="106">
        <f t="shared" si="24"/>
        <v>2817</v>
      </c>
      <c r="L210" s="97">
        <v>43030</v>
      </c>
      <c r="M210" s="98">
        <v>0.14583333333333334</v>
      </c>
      <c r="N210" s="97">
        <v>43031</v>
      </c>
      <c r="O210" s="98">
        <v>0.66666666666666663</v>
      </c>
      <c r="P210" s="78">
        <f t="shared" si="23"/>
        <v>0.52083333333333326</v>
      </c>
      <c r="Q210" s="666"/>
      <c r="R210" s="95"/>
      <c r="S210" s="67"/>
      <c r="T210" s="67" t="s">
        <v>108</v>
      </c>
      <c r="U210" s="77" t="s">
        <v>109</v>
      </c>
      <c r="V210" s="77" t="s">
        <v>110</v>
      </c>
      <c r="W210" s="81" t="s">
        <v>333</v>
      </c>
      <c r="X210" s="481"/>
      <c r="Y210" s="500" t="s">
        <v>636</v>
      </c>
      <c r="Z210" s="5"/>
      <c r="AA210" s="5"/>
      <c r="AB210" s="5"/>
      <c r="AC210" s="5"/>
      <c r="AD210" s="10"/>
      <c r="AE210" s="10"/>
      <c r="AF210" s="10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1:49" s="11" customFormat="1" ht="37.5" customHeight="1">
      <c r="A211" s="10"/>
      <c r="B211" s="270">
        <f t="shared" si="25"/>
        <v>209</v>
      </c>
      <c r="C211" s="130" t="s">
        <v>356</v>
      </c>
      <c r="D211" s="156" t="s">
        <v>205</v>
      </c>
      <c r="E211" s="117" t="s">
        <v>357</v>
      </c>
      <c r="F211" s="120">
        <v>50142</v>
      </c>
      <c r="G211" s="158">
        <v>241</v>
      </c>
      <c r="H211" s="158">
        <v>45</v>
      </c>
      <c r="I211" s="159">
        <v>8.1</v>
      </c>
      <c r="J211" s="985"/>
      <c r="K211" s="136">
        <f t="shared" si="24"/>
        <v>613</v>
      </c>
      <c r="L211" s="170">
        <v>43038</v>
      </c>
      <c r="M211" s="195">
        <v>0.33333333333333331</v>
      </c>
      <c r="N211" s="170">
        <v>43038</v>
      </c>
      <c r="O211" s="290">
        <v>0.70833333333333337</v>
      </c>
      <c r="P211" s="162">
        <f t="shared" si="23"/>
        <v>0.37500000000000006</v>
      </c>
      <c r="Q211" s="985"/>
      <c r="R211" s="163" t="s">
        <v>358</v>
      </c>
      <c r="S211" s="163" t="s">
        <v>358</v>
      </c>
      <c r="T211" s="117" t="s">
        <v>206</v>
      </c>
      <c r="U211" s="129" t="s">
        <v>207</v>
      </c>
      <c r="V211" s="129" t="s">
        <v>208</v>
      </c>
      <c r="W211" s="130" t="s">
        <v>333</v>
      </c>
      <c r="X211" s="485"/>
      <c r="Y211" s="595" t="s">
        <v>418</v>
      </c>
      <c r="Z211" s="5"/>
      <c r="AA211" s="5"/>
      <c r="AB211" s="5"/>
      <c r="AC211" s="5"/>
      <c r="AD211" s="10"/>
      <c r="AE211" s="10"/>
      <c r="AF211" s="10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1:49" s="10" customFormat="1" ht="37.5" customHeight="1" thickBot="1">
      <c r="B212" s="274">
        <f t="shared" si="25"/>
        <v>210</v>
      </c>
      <c r="C212" s="266" t="s">
        <v>337</v>
      </c>
      <c r="D212" s="659" t="s">
        <v>200</v>
      </c>
      <c r="E212" s="289" t="s">
        <v>210</v>
      </c>
      <c r="F212" s="447">
        <v>72458</v>
      </c>
      <c r="G212" s="463">
        <v>248.52</v>
      </c>
      <c r="H212" s="463">
        <v>53.88</v>
      </c>
      <c r="I212" s="464">
        <v>8.2100000000000009</v>
      </c>
      <c r="J212" s="986"/>
      <c r="K212" s="465">
        <f t="shared" si="24"/>
        <v>1610</v>
      </c>
      <c r="L212" s="466">
        <v>43039</v>
      </c>
      <c r="M212" s="467">
        <v>0.33333333333333331</v>
      </c>
      <c r="N212" s="466">
        <v>43039</v>
      </c>
      <c r="O212" s="468">
        <v>0.70833333333333337</v>
      </c>
      <c r="P212" s="286">
        <f t="shared" si="23"/>
        <v>0.37500000000000006</v>
      </c>
      <c r="Q212" s="986"/>
      <c r="R212" s="469" t="s">
        <v>137</v>
      </c>
      <c r="S212" s="469" t="s">
        <v>355</v>
      </c>
      <c r="T212" s="289" t="s">
        <v>38</v>
      </c>
      <c r="U212" s="285" t="s">
        <v>211</v>
      </c>
      <c r="V212" s="285" t="s">
        <v>40</v>
      </c>
      <c r="W212" s="266" t="s">
        <v>333</v>
      </c>
      <c r="X212" s="499"/>
      <c r="Y212" s="616" t="s">
        <v>412</v>
      </c>
      <c r="Z212" s="5"/>
      <c r="AA212" s="5"/>
      <c r="AB212" s="5"/>
      <c r="AC212" s="5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1:49" s="10" customFormat="1" ht="37.5" customHeight="1">
      <c r="B213" s="272">
        <f t="shared" si="25"/>
        <v>211</v>
      </c>
      <c r="C213" s="450" t="s">
        <v>35</v>
      </c>
      <c r="D213" s="660" t="s">
        <v>36</v>
      </c>
      <c r="E213" s="661" t="s">
        <v>37</v>
      </c>
      <c r="F213" s="243">
        <v>168666</v>
      </c>
      <c r="G213" s="451">
        <v>348</v>
      </c>
      <c r="H213" s="452">
        <v>58</v>
      </c>
      <c r="I213" s="453">
        <v>8.5</v>
      </c>
      <c r="J213" s="987"/>
      <c r="K213" s="454">
        <f t="shared" si="24"/>
        <v>4573</v>
      </c>
      <c r="L213" s="455">
        <v>43046</v>
      </c>
      <c r="M213" s="456">
        <v>0.33333333333333331</v>
      </c>
      <c r="N213" s="455">
        <v>43046</v>
      </c>
      <c r="O213" s="457">
        <v>0.70833333333333337</v>
      </c>
      <c r="P213" s="461">
        <f t="shared" si="23"/>
        <v>0.37500000000000006</v>
      </c>
      <c r="Q213" s="987"/>
      <c r="R213" s="662" t="s">
        <v>148</v>
      </c>
      <c r="S213" s="662" t="s">
        <v>166</v>
      </c>
      <c r="T213" s="335" t="s">
        <v>38</v>
      </c>
      <c r="U213" s="251" t="s">
        <v>121</v>
      </c>
      <c r="V213" s="988" t="s">
        <v>40</v>
      </c>
      <c r="W213" s="253" t="s">
        <v>333</v>
      </c>
      <c r="X213" s="498" t="s">
        <v>389</v>
      </c>
      <c r="Y213" s="544" t="s">
        <v>412</v>
      </c>
      <c r="Z213" s="336"/>
      <c r="AA213" s="5"/>
      <c r="AB213" s="5"/>
      <c r="AC213" s="5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1:49" s="10" customFormat="1" ht="37.5" customHeight="1">
      <c r="B214" s="270">
        <f t="shared" si="25"/>
        <v>212</v>
      </c>
      <c r="C214" s="130" t="s">
        <v>337</v>
      </c>
      <c r="D214" s="156" t="s">
        <v>200</v>
      </c>
      <c r="E214" s="117" t="s">
        <v>210</v>
      </c>
      <c r="F214" s="120">
        <v>72458</v>
      </c>
      <c r="G214" s="134">
        <v>248.52</v>
      </c>
      <c r="H214" s="134">
        <v>53.88</v>
      </c>
      <c r="I214" s="135">
        <v>8.2100000000000009</v>
      </c>
      <c r="J214" s="989"/>
      <c r="K214" s="136">
        <f t="shared" si="24"/>
        <v>1610</v>
      </c>
      <c r="L214" s="170">
        <v>43048</v>
      </c>
      <c r="M214" s="171">
        <v>0.375</v>
      </c>
      <c r="N214" s="170">
        <v>43048</v>
      </c>
      <c r="O214" s="290">
        <v>0.75</v>
      </c>
      <c r="P214" s="162">
        <f t="shared" si="23"/>
        <v>0.375</v>
      </c>
      <c r="Q214" s="989"/>
      <c r="R214" s="163" t="s">
        <v>107</v>
      </c>
      <c r="S214" s="163" t="s">
        <v>152</v>
      </c>
      <c r="T214" s="117" t="s">
        <v>38</v>
      </c>
      <c r="U214" s="129" t="s">
        <v>211</v>
      </c>
      <c r="V214" s="129" t="s">
        <v>40</v>
      </c>
      <c r="W214" s="130" t="s">
        <v>333</v>
      </c>
      <c r="X214" s="485"/>
      <c r="Y214" s="501" t="s">
        <v>412</v>
      </c>
      <c r="Z214" s="5"/>
      <c r="AA214" s="5"/>
      <c r="AB214" s="5"/>
      <c r="AC214" s="5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1:49" s="10" customFormat="1" ht="37.5" customHeight="1">
      <c r="B215" s="270">
        <f t="shared" si="25"/>
        <v>213</v>
      </c>
      <c r="C215" s="130" t="s">
        <v>118</v>
      </c>
      <c r="D215" s="156" t="s">
        <v>102</v>
      </c>
      <c r="E215" s="117" t="s">
        <v>63</v>
      </c>
      <c r="F215" s="157">
        <v>65591</v>
      </c>
      <c r="G215" s="158">
        <v>274.89999999999998</v>
      </c>
      <c r="H215" s="158">
        <v>47</v>
      </c>
      <c r="I215" s="159">
        <v>6.8</v>
      </c>
      <c r="J215" s="989"/>
      <c r="K215" s="136">
        <f t="shared" si="24"/>
        <v>1968</v>
      </c>
      <c r="L215" s="170">
        <v>43050</v>
      </c>
      <c r="M215" s="138">
        <v>0.5</v>
      </c>
      <c r="N215" s="170">
        <v>43050</v>
      </c>
      <c r="O215" s="171">
        <v>0.875</v>
      </c>
      <c r="P215" s="613">
        <f t="shared" si="23"/>
        <v>0.375</v>
      </c>
      <c r="Q215" s="989"/>
      <c r="R215" s="141" t="s">
        <v>140</v>
      </c>
      <c r="S215" s="163" t="s">
        <v>119</v>
      </c>
      <c r="T215" s="117" t="s">
        <v>104</v>
      </c>
      <c r="U215" s="129" t="s">
        <v>105</v>
      </c>
      <c r="V215" s="984" t="s">
        <v>106</v>
      </c>
      <c r="W215" s="130" t="s">
        <v>333</v>
      </c>
      <c r="X215" s="485"/>
      <c r="Y215" s="501" t="s">
        <v>412</v>
      </c>
      <c r="Z215" s="5"/>
      <c r="AA215" s="5"/>
      <c r="AB215" s="5"/>
      <c r="AC215" s="5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1:49" s="11" customFormat="1" ht="37.5" customHeight="1">
      <c r="A216" s="10"/>
      <c r="B216" s="270">
        <f t="shared" si="25"/>
        <v>214</v>
      </c>
      <c r="C216" s="296" t="s">
        <v>24</v>
      </c>
      <c r="D216" s="156" t="s">
        <v>25</v>
      </c>
      <c r="E216" s="117" t="s">
        <v>26</v>
      </c>
      <c r="F216" s="120">
        <v>72458</v>
      </c>
      <c r="G216" s="133">
        <v>248.52</v>
      </c>
      <c r="H216" s="134">
        <v>53.88</v>
      </c>
      <c r="I216" s="135">
        <v>8.2100000000000009</v>
      </c>
      <c r="J216" s="989"/>
      <c r="K216" s="136">
        <f t="shared" si="24"/>
        <v>1610</v>
      </c>
      <c r="L216" s="297">
        <v>43052</v>
      </c>
      <c r="M216" s="160">
        <v>0.33333333333333331</v>
      </c>
      <c r="N216" s="297">
        <v>43052</v>
      </c>
      <c r="O216" s="160">
        <v>0.70833333333333337</v>
      </c>
      <c r="P216" s="162">
        <f t="shared" si="23"/>
        <v>0.37500000000000006</v>
      </c>
      <c r="Q216" s="989"/>
      <c r="R216" s="298" t="s">
        <v>137</v>
      </c>
      <c r="S216" s="298" t="s">
        <v>28</v>
      </c>
      <c r="T216" s="117" t="s">
        <v>38</v>
      </c>
      <c r="U216" s="129" t="s">
        <v>121</v>
      </c>
      <c r="V216" s="129" t="s">
        <v>40</v>
      </c>
      <c r="W216" s="130" t="s">
        <v>333</v>
      </c>
      <c r="X216" s="485"/>
      <c r="Y216" s="501" t="s">
        <v>412</v>
      </c>
      <c r="Z216" s="5"/>
      <c r="AA216" s="10"/>
      <c r="AB216" s="10"/>
      <c r="AC216" s="10"/>
      <c r="AD216" s="10"/>
      <c r="AE216" s="10"/>
      <c r="AF216" s="10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1:49" s="11" customFormat="1" ht="37.5" customHeight="1">
      <c r="A217" s="10"/>
      <c r="B217" s="270">
        <f t="shared" si="25"/>
        <v>215</v>
      </c>
      <c r="C217" s="130" t="s">
        <v>360</v>
      </c>
      <c r="D217" s="156" t="s">
        <v>212</v>
      </c>
      <c r="E217" s="141" t="s">
        <v>37</v>
      </c>
      <c r="F217" s="120">
        <v>168666</v>
      </c>
      <c r="G217" s="158">
        <v>348</v>
      </c>
      <c r="H217" s="122">
        <v>58</v>
      </c>
      <c r="I217" s="159">
        <v>8.5</v>
      </c>
      <c r="J217" s="989"/>
      <c r="K217" s="136">
        <f t="shared" si="24"/>
        <v>4573</v>
      </c>
      <c r="L217" s="170">
        <v>43055</v>
      </c>
      <c r="M217" s="171">
        <v>0.29166666666666669</v>
      </c>
      <c r="N217" s="170">
        <v>43055</v>
      </c>
      <c r="O217" s="171">
        <v>0.75</v>
      </c>
      <c r="P217" s="162">
        <f t="shared" si="23"/>
        <v>0.45833333333333331</v>
      </c>
      <c r="Q217" s="989"/>
      <c r="R217" s="163" t="s">
        <v>166</v>
      </c>
      <c r="S217" s="117" t="s">
        <v>107</v>
      </c>
      <c r="T217" s="117" t="s">
        <v>38</v>
      </c>
      <c r="U217" s="129" t="s">
        <v>211</v>
      </c>
      <c r="V217" s="984" t="s">
        <v>40</v>
      </c>
      <c r="W217" s="130" t="s">
        <v>333</v>
      </c>
      <c r="X217" s="490" t="s">
        <v>387</v>
      </c>
      <c r="Y217" s="501" t="s">
        <v>412</v>
      </c>
      <c r="Z217" s="5"/>
      <c r="AA217" s="10"/>
      <c r="AB217" s="10"/>
      <c r="AC217" s="10"/>
      <c r="AD217" s="10"/>
      <c r="AE217" s="10"/>
      <c r="AF217" s="10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1:49" s="10" customFormat="1" ht="37.5" customHeight="1">
      <c r="B218" s="574">
        <f t="shared" si="25"/>
        <v>216</v>
      </c>
      <c r="C218" s="571" t="s">
        <v>350</v>
      </c>
      <c r="D218" s="572" t="s">
        <v>89</v>
      </c>
      <c r="E218" s="573" t="s">
        <v>135</v>
      </c>
      <c r="F218" s="571">
        <v>142714</v>
      </c>
      <c r="G218" s="571">
        <v>330</v>
      </c>
      <c r="H218" s="183">
        <v>59.89</v>
      </c>
      <c r="I218" s="573">
        <v>8.1</v>
      </c>
      <c r="J218" s="990"/>
      <c r="K218" s="183">
        <f t="shared" si="24"/>
        <v>3560</v>
      </c>
      <c r="L218" s="565">
        <v>43057</v>
      </c>
      <c r="M218" s="171">
        <v>0.29166666666666669</v>
      </c>
      <c r="N218" s="565">
        <v>43057</v>
      </c>
      <c r="O218" s="171">
        <v>0.75</v>
      </c>
      <c r="P218" s="656">
        <f t="shared" si="23"/>
        <v>0.45833333333333331</v>
      </c>
      <c r="Q218" s="990"/>
      <c r="R218" s="991"/>
      <c r="S218" s="981"/>
      <c r="T218" s="566" t="s">
        <v>108</v>
      </c>
      <c r="U218" s="566" t="s">
        <v>109</v>
      </c>
      <c r="V218" s="982" t="s">
        <v>110</v>
      </c>
      <c r="W218" s="567" t="s">
        <v>333</v>
      </c>
      <c r="X218" s="568"/>
      <c r="Y218" s="442" t="s">
        <v>418</v>
      </c>
      <c r="Z218" s="5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1:49" s="10" customFormat="1" ht="37.5" customHeight="1">
      <c r="B219" s="270">
        <f t="shared" si="25"/>
        <v>217</v>
      </c>
      <c r="C219" s="193" t="s">
        <v>138</v>
      </c>
      <c r="D219" s="644" t="s">
        <v>339</v>
      </c>
      <c r="E219" s="642" t="s">
        <v>340</v>
      </c>
      <c r="F219" s="120">
        <v>164600</v>
      </c>
      <c r="G219" s="121">
        <v>333.46</v>
      </c>
      <c r="H219" s="121">
        <v>58.7</v>
      </c>
      <c r="I219" s="194">
        <v>8.6999999999999993</v>
      </c>
      <c r="J219" s="828"/>
      <c r="K219" s="168">
        <f t="shared" si="24"/>
        <v>4088</v>
      </c>
      <c r="L219" s="137">
        <v>43065</v>
      </c>
      <c r="M219" s="138">
        <v>0.33333333333333331</v>
      </c>
      <c r="N219" s="137">
        <v>43065</v>
      </c>
      <c r="O219" s="138">
        <v>0.75</v>
      </c>
      <c r="P219" s="656">
        <f t="shared" si="23"/>
        <v>0.41666666666666669</v>
      </c>
      <c r="Q219" s="828"/>
      <c r="R219" s="642" t="s">
        <v>91</v>
      </c>
      <c r="S219" s="642" t="s">
        <v>358</v>
      </c>
      <c r="T219" s="161" t="s">
        <v>342</v>
      </c>
      <c r="U219" s="129" t="s">
        <v>343</v>
      </c>
      <c r="V219" s="187" t="s">
        <v>344</v>
      </c>
      <c r="W219" s="130" t="s">
        <v>333</v>
      </c>
      <c r="X219" s="485" t="s">
        <v>391</v>
      </c>
      <c r="Y219" s="442" t="s">
        <v>418</v>
      </c>
      <c r="Z219" s="5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1:49" s="10" customFormat="1" ht="37.5" customHeight="1" thickBot="1">
      <c r="B220" s="274">
        <f t="shared" si="25"/>
        <v>218</v>
      </c>
      <c r="C220" s="470" t="s">
        <v>24</v>
      </c>
      <c r="D220" s="659" t="s">
        <v>25</v>
      </c>
      <c r="E220" s="289" t="s">
        <v>26</v>
      </c>
      <c r="F220" s="278">
        <v>72458</v>
      </c>
      <c r="G220" s="471">
        <v>248.52</v>
      </c>
      <c r="H220" s="463">
        <v>53.88</v>
      </c>
      <c r="I220" s="464">
        <v>8.2100000000000009</v>
      </c>
      <c r="J220" s="986"/>
      <c r="K220" s="465">
        <f t="shared" si="24"/>
        <v>1610</v>
      </c>
      <c r="L220" s="472">
        <v>43066</v>
      </c>
      <c r="M220" s="449">
        <v>0.33333333333333331</v>
      </c>
      <c r="N220" s="472">
        <v>43066</v>
      </c>
      <c r="O220" s="449">
        <v>0.70833333333333337</v>
      </c>
      <c r="P220" s="286">
        <f t="shared" si="23"/>
        <v>0.37500000000000006</v>
      </c>
      <c r="Q220" s="986"/>
      <c r="R220" s="288" t="s">
        <v>137</v>
      </c>
      <c r="S220" s="288" t="s">
        <v>28</v>
      </c>
      <c r="T220" s="289" t="s">
        <v>38</v>
      </c>
      <c r="U220" s="285" t="s">
        <v>121</v>
      </c>
      <c r="V220" s="285" t="s">
        <v>40</v>
      </c>
      <c r="W220" s="266" t="s">
        <v>333</v>
      </c>
      <c r="X220" s="499"/>
      <c r="Y220" s="616" t="s">
        <v>412</v>
      </c>
      <c r="Z220" s="5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1:49" s="10" customFormat="1" ht="37.5" customHeight="1">
      <c r="B221" s="272">
        <f t="shared" si="25"/>
        <v>219</v>
      </c>
      <c r="C221" s="253" t="s">
        <v>118</v>
      </c>
      <c r="D221" s="460" t="s">
        <v>102</v>
      </c>
      <c r="E221" s="335" t="s">
        <v>63</v>
      </c>
      <c r="F221" s="329">
        <v>65591</v>
      </c>
      <c r="G221" s="330">
        <v>274.89999999999998</v>
      </c>
      <c r="H221" s="330">
        <v>47</v>
      </c>
      <c r="I221" s="331">
        <v>6.8</v>
      </c>
      <c r="J221" s="992"/>
      <c r="K221" s="246">
        <f t="shared" si="24"/>
        <v>1968</v>
      </c>
      <c r="L221" s="332">
        <v>43071</v>
      </c>
      <c r="M221" s="333">
        <v>0.29166666666666669</v>
      </c>
      <c r="N221" s="332">
        <v>43071</v>
      </c>
      <c r="O221" s="337">
        <v>0.58333333333333337</v>
      </c>
      <c r="P221" s="461">
        <f t="shared" si="23"/>
        <v>0.29166666666666669</v>
      </c>
      <c r="Q221" s="992"/>
      <c r="R221" s="661" t="s">
        <v>140</v>
      </c>
      <c r="S221" s="462" t="s">
        <v>119</v>
      </c>
      <c r="T221" s="335" t="s">
        <v>104</v>
      </c>
      <c r="U221" s="251" t="s">
        <v>105</v>
      </c>
      <c r="V221" s="988" t="s">
        <v>106</v>
      </c>
      <c r="W221" s="253" t="s">
        <v>131</v>
      </c>
      <c r="X221" s="488"/>
      <c r="Y221" s="544" t="s">
        <v>412</v>
      </c>
      <c r="Z221" s="5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1:49" s="13" customFormat="1" ht="37.5" customHeight="1">
      <c r="B222" s="270">
        <f t="shared" si="25"/>
        <v>220</v>
      </c>
      <c r="C222" s="130" t="s">
        <v>118</v>
      </c>
      <c r="D222" s="156" t="s">
        <v>102</v>
      </c>
      <c r="E222" s="117" t="s">
        <v>63</v>
      </c>
      <c r="F222" s="157">
        <v>65591</v>
      </c>
      <c r="G222" s="158">
        <v>274.89999999999998</v>
      </c>
      <c r="H222" s="158">
        <v>47</v>
      </c>
      <c r="I222" s="159">
        <v>6.8</v>
      </c>
      <c r="J222" s="989"/>
      <c r="K222" s="136">
        <f t="shared" si="24"/>
        <v>1968</v>
      </c>
      <c r="L222" s="170">
        <v>43076</v>
      </c>
      <c r="M222" s="195">
        <v>0.29166666666666669</v>
      </c>
      <c r="N222" s="170">
        <v>43076</v>
      </c>
      <c r="O222" s="290">
        <v>0.58333333333333337</v>
      </c>
      <c r="P222" s="162">
        <f t="shared" si="23"/>
        <v>0.29166666666666669</v>
      </c>
      <c r="Q222" s="989"/>
      <c r="R222" s="141" t="s">
        <v>140</v>
      </c>
      <c r="S222" s="163" t="s">
        <v>119</v>
      </c>
      <c r="T222" s="117" t="s">
        <v>104</v>
      </c>
      <c r="U222" s="129" t="s">
        <v>105</v>
      </c>
      <c r="V222" s="984" t="s">
        <v>106</v>
      </c>
      <c r="W222" s="130" t="s">
        <v>131</v>
      </c>
      <c r="X222" s="485"/>
      <c r="Y222" s="501" t="s">
        <v>412</v>
      </c>
      <c r="Z222" s="5"/>
      <c r="AA222" s="5"/>
      <c r="AB222" s="5"/>
      <c r="AC222" s="5"/>
      <c r="AD222" s="10"/>
      <c r="AE222" s="10"/>
      <c r="AF222" s="10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1:49" s="13" customFormat="1" ht="37.5" customHeight="1">
      <c r="B223" s="270">
        <f t="shared" si="25"/>
        <v>221</v>
      </c>
      <c r="C223" s="296" t="s">
        <v>24</v>
      </c>
      <c r="D223" s="156" t="s">
        <v>25</v>
      </c>
      <c r="E223" s="117" t="s">
        <v>26</v>
      </c>
      <c r="F223" s="120">
        <v>72458</v>
      </c>
      <c r="G223" s="133">
        <v>248.52</v>
      </c>
      <c r="H223" s="134">
        <v>53.88</v>
      </c>
      <c r="I223" s="135">
        <v>8.2100000000000009</v>
      </c>
      <c r="J223" s="989"/>
      <c r="K223" s="136">
        <f t="shared" si="24"/>
        <v>1610</v>
      </c>
      <c r="L223" s="297">
        <v>43079</v>
      </c>
      <c r="M223" s="160">
        <v>0.39583333333333331</v>
      </c>
      <c r="N223" s="297">
        <v>43079</v>
      </c>
      <c r="O223" s="160">
        <v>0.75</v>
      </c>
      <c r="P223" s="162">
        <f t="shared" si="23"/>
        <v>0.35416666666666669</v>
      </c>
      <c r="Q223" s="989"/>
      <c r="R223" s="298" t="s">
        <v>137</v>
      </c>
      <c r="S223" s="298" t="s">
        <v>352</v>
      </c>
      <c r="T223" s="117" t="s">
        <v>38</v>
      </c>
      <c r="U223" s="129" t="s">
        <v>121</v>
      </c>
      <c r="V223" s="129" t="s">
        <v>40</v>
      </c>
      <c r="W223" s="130" t="s">
        <v>131</v>
      </c>
      <c r="X223" s="485"/>
      <c r="Y223" s="501" t="s">
        <v>412</v>
      </c>
      <c r="Z223" s="5"/>
      <c r="AA223" s="5"/>
      <c r="AB223" s="5"/>
      <c r="AC223" s="5"/>
      <c r="AD223" s="10"/>
      <c r="AE223" s="10"/>
      <c r="AF223" s="10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1:49" s="13" customFormat="1" ht="37.5" customHeight="1">
      <c r="B224" s="270">
        <f t="shared" si="25"/>
        <v>222</v>
      </c>
      <c r="C224" s="118" t="s">
        <v>35</v>
      </c>
      <c r="D224" s="424" t="s">
        <v>36</v>
      </c>
      <c r="E224" s="141" t="s">
        <v>37</v>
      </c>
      <c r="F224" s="120">
        <v>168666</v>
      </c>
      <c r="G224" s="121">
        <v>348</v>
      </c>
      <c r="H224" s="122">
        <v>58</v>
      </c>
      <c r="I224" s="123">
        <v>8.5</v>
      </c>
      <c r="J224" s="993"/>
      <c r="K224" s="425">
        <f t="shared" si="24"/>
        <v>4573</v>
      </c>
      <c r="L224" s="124">
        <v>43090</v>
      </c>
      <c r="M224" s="160">
        <v>0.33333333333333331</v>
      </c>
      <c r="N224" s="124">
        <v>43090</v>
      </c>
      <c r="O224" s="160">
        <v>0.75</v>
      </c>
      <c r="P224" s="162">
        <f t="shared" si="23"/>
        <v>0.41666666666666669</v>
      </c>
      <c r="Q224" s="993"/>
      <c r="R224" s="128" t="s">
        <v>148</v>
      </c>
      <c r="S224" s="128" t="s">
        <v>136</v>
      </c>
      <c r="T224" s="117" t="s">
        <v>38</v>
      </c>
      <c r="U224" s="129" t="s">
        <v>121</v>
      </c>
      <c r="V224" s="984" t="s">
        <v>40</v>
      </c>
      <c r="W224" s="130" t="s">
        <v>333</v>
      </c>
      <c r="X224" s="490" t="s">
        <v>389</v>
      </c>
      <c r="Y224" s="501" t="s">
        <v>412</v>
      </c>
      <c r="Z224" s="5"/>
      <c r="AA224" s="5"/>
      <c r="AB224" s="5"/>
      <c r="AC224" s="5"/>
      <c r="AD224" s="10"/>
      <c r="AE224" s="10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1:49" s="13" customFormat="1" ht="37.5" customHeight="1">
      <c r="B225" s="273">
        <f t="shared" si="25"/>
        <v>223</v>
      </c>
      <c r="C225" s="741" t="s">
        <v>350</v>
      </c>
      <c r="D225" s="644" t="s">
        <v>89</v>
      </c>
      <c r="E225" s="642" t="s">
        <v>135</v>
      </c>
      <c r="F225" s="179">
        <v>142714</v>
      </c>
      <c r="G225" s="742">
        <v>330</v>
      </c>
      <c r="H225" s="559">
        <v>59.89</v>
      </c>
      <c r="I225" s="560">
        <v>8.1</v>
      </c>
      <c r="J225" s="743"/>
      <c r="K225" s="183">
        <f t="shared" si="24"/>
        <v>3560</v>
      </c>
      <c r="L225" s="744">
        <v>43093</v>
      </c>
      <c r="M225" s="745">
        <v>0.33333333333333331</v>
      </c>
      <c r="N225" s="744">
        <v>43093</v>
      </c>
      <c r="O225" s="745">
        <v>0.75</v>
      </c>
      <c r="P225" s="562">
        <f t="shared" si="23"/>
        <v>0.41666666666666669</v>
      </c>
      <c r="Q225" s="743"/>
      <c r="R225" s="643"/>
      <c r="S225" s="643"/>
      <c r="T225" s="177" t="s">
        <v>108</v>
      </c>
      <c r="U225" s="187" t="s">
        <v>109</v>
      </c>
      <c r="V225" s="187" t="s">
        <v>110</v>
      </c>
      <c r="W225" s="130" t="s">
        <v>333</v>
      </c>
      <c r="X225" s="485"/>
      <c r="Y225" s="442" t="s">
        <v>418</v>
      </c>
      <c r="Z225" s="5"/>
      <c r="AA225" s="10"/>
      <c r="AB225" s="10"/>
      <c r="AC225" s="5"/>
      <c r="AD225" s="10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1:49" s="13" customFormat="1" ht="37.5" customHeight="1">
      <c r="B226" s="273">
        <f t="shared" si="25"/>
        <v>224</v>
      </c>
      <c r="C226" s="741" t="s">
        <v>164</v>
      </c>
      <c r="D226" s="644" t="s">
        <v>361</v>
      </c>
      <c r="E226" s="642" t="s">
        <v>340</v>
      </c>
      <c r="F226" s="179">
        <v>42363</v>
      </c>
      <c r="G226" s="742">
        <v>206.6</v>
      </c>
      <c r="H226" s="742">
        <v>47.5</v>
      </c>
      <c r="I226" s="840">
        <v>7.1</v>
      </c>
      <c r="J226" s="828"/>
      <c r="K226" s="571">
        <f t="shared" si="24"/>
        <v>400</v>
      </c>
      <c r="L226" s="744">
        <v>43094</v>
      </c>
      <c r="M226" s="745">
        <v>0.33333333333333331</v>
      </c>
      <c r="N226" s="744">
        <v>43094</v>
      </c>
      <c r="O226" s="745">
        <v>0.75</v>
      </c>
      <c r="P226" s="562">
        <f t="shared" si="23"/>
        <v>0.41666666666666669</v>
      </c>
      <c r="Q226" s="828"/>
      <c r="R226" s="642" t="s">
        <v>103</v>
      </c>
      <c r="S226" s="642" t="s">
        <v>107</v>
      </c>
      <c r="T226" s="188" t="s">
        <v>342</v>
      </c>
      <c r="U226" s="187" t="s">
        <v>343</v>
      </c>
      <c r="V226" s="187" t="s">
        <v>344</v>
      </c>
      <c r="W226" s="130" t="s">
        <v>333</v>
      </c>
      <c r="X226" s="983"/>
      <c r="Y226" s="442" t="s">
        <v>418</v>
      </c>
      <c r="Z226" s="5"/>
      <c r="AA226" s="10"/>
      <c r="AB226" s="10">
        <v>112000</v>
      </c>
      <c r="AC226" s="5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1:49" s="13" customFormat="1" ht="37.5" customHeight="1">
      <c r="B227" s="270">
        <f t="shared" si="25"/>
        <v>225</v>
      </c>
      <c r="C227" s="130" t="s">
        <v>118</v>
      </c>
      <c r="D227" s="558" t="s">
        <v>102</v>
      </c>
      <c r="E227" s="177" t="s">
        <v>63</v>
      </c>
      <c r="F227" s="157">
        <v>65591</v>
      </c>
      <c r="G227" s="158">
        <v>274.89999999999998</v>
      </c>
      <c r="H227" s="158">
        <v>47</v>
      </c>
      <c r="I227" s="159">
        <v>6.8</v>
      </c>
      <c r="J227" s="994"/>
      <c r="K227" s="136">
        <f t="shared" si="24"/>
        <v>1968</v>
      </c>
      <c r="L227" s="170">
        <v>43096</v>
      </c>
      <c r="M227" s="195">
        <v>0.29166666666666669</v>
      </c>
      <c r="N227" s="170">
        <v>43096</v>
      </c>
      <c r="O227" s="290">
        <v>0.58333333333333337</v>
      </c>
      <c r="P227" s="656">
        <f t="shared" si="23"/>
        <v>0.29166666666666669</v>
      </c>
      <c r="Q227" s="994"/>
      <c r="R227" s="642" t="s">
        <v>140</v>
      </c>
      <c r="S227" s="643" t="s">
        <v>119</v>
      </c>
      <c r="T227" s="117" t="s">
        <v>104</v>
      </c>
      <c r="U227" s="129" t="s">
        <v>105</v>
      </c>
      <c r="V227" s="982" t="s">
        <v>106</v>
      </c>
      <c r="W227" s="130" t="s">
        <v>131</v>
      </c>
      <c r="X227" s="485"/>
      <c r="Y227" s="501" t="s">
        <v>412</v>
      </c>
      <c r="Z227" s="5"/>
      <c r="AA227" s="10"/>
      <c r="AB227" s="10">
        <v>118</v>
      </c>
      <c r="AC227" s="5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1:49" ht="30.75" customHeight="1" thickBot="1">
      <c r="B228" s="274">
        <f t="shared" si="25"/>
        <v>226</v>
      </c>
      <c r="C228" s="266" t="s">
        <v>138</v>
      </c>
      <c r="D228" s="1014" t="s">
        <v>362</v>
      </c>
      <c r="E228" s="648" t="s">
        <v>340</v>
      </c>
      <c r="F228" s="278">
        <v>164600</v>
      </c>
      <c r="G228" s="448">
        <v>333.46</v>
      </c>
      <c r="H228" s="448">
        <v>58.7</v>
      </c>
      <c r="I228" s="1015">
        <v>8.6999999999999993</v>
      </c>
      <c r="J228" s="1016"/>
      <c r="K228" s="465">
        <f t="shared" si="24"/>
        <v>4088</v>
      </c>
      <c r="L228" s="466">
        <v>43097</v>
      </c>
      <c r="M228" s="1017">
        <v>0.29166666666666669</v>
      </c>
      <c r="N228" s="466">
        <v>43097</v>
      </c>
      <c r="O228" s="1017">
        <v>0.70833333333333337</v>
      </c>
      <c r="P228" s="1018">
        <f t="shared" si="23"/>
        <v>0.41666666666666669</v>
      </c>
      <c r="Q228" s="1016"/>
      <c r="R228" s="1019"/>
      <c r="S228" s="1020"/>
      <c r="T228" s="289" t="s">
        <v>342</v>
      </c>
      <c r="U228" s="285" t="s">
        <v>343</v>
      </c>
      <c r="V228" s="1021" t="s">
        <v>344</v>
      </c>
      <c r="W228" s="266" t="s">
        <v>333</v>
      </c>
      <c r="X228" s="721" t="s">
        <v>420</v>
      </c>
      <c r="Y228" s="442" t="s">
        <v>418</v>
      </c>
      <c r="Z228" s="5"/>
      <c r="AA228" s="10"/>
      <c r="AB228" s="10">
        <f>118-64</f>
        <v>54</v>
      </c>
      <c r="AC228" s="5"/>
      <c r="AD228" s="13"/>
      <c r="AE228" s="13"/>
      <c r="AF228" s="13"/>
    </row>
    <row r="229" spans="1:49" ht="38.25" customHeight="1">
      <c r="B229" s="5"/>
      <c r="E229" s="13"/>
      <c r="H229" s="16"/>
      <c r="I229" s="17"/>
      <c r="J229" s="684"/>
      <c r="K229" s="18">
        <f>SUM(K3:K228)</f>
        <v>529007</v>
      </c>
      <c r="L229" s="19"/>
      <c r="P229" s="20">
        <f>SUM(P3:P228)</f>
        <v>85.054166666666717</v>
      </c>
      <c r="Q229" s="681"/>
      <c r="R229" s="13"/>
      <c r="S229" s="13"/>
      <c r="T229" s="13"/>
      <c r="U229" s="13"/>
      <c r="V229" s="13"/>
      <c r="W229" s="13">
        <f>+Y229</f>
        <v>98</v>
      </c>
      <c r="X229" s="722" t="s">
        <v>413</v>
      </c>
      <c r="Y229" s="722">
        <f>COUNTIF($Y$3:$Y$228,"Thadd")</f>
        <v>98</v>
      </c>
      <c r="Z229" s="10"/>
      <c r="AA229" s="10"/>
      <c r="AB229" s="10"/>
      <c r="AC229" s="5"/>
      <c r="AD229" s="13"/>
      <c r="AE229" s="13"/>
      <c r="AF229" s="13"/>
    </row>
    <row r="230" spans="1:49" ht="20.100000000000001" customHeight="1">
      <c r="K230" s="24"/>
      <c r="L230" s="19"/>
      <c r="P230" s="10"/>
      <c r="S230" s="25"/>
      <c r="T230" s="2"/>
      <c r="U230" s="5"/>
      <c r="V230" s="5"/>
      <c r="W230" s="13">
        <f>+Y230</f>
        <v>20</v>
      </c>
      <c r="X230" s="507" t="s">
        <v>418</v>
      </c>
      <c r="Y230" s="723">
        <f>COUNTIF($Y$3:$Y$228,X230)</f>
        <v>20</v>
      </c>
      <c r="Z230" s="5"/>
      <c r="AA230" s="13"/>
      <c r="AB230" s="13"/>
    </row>
    <row r="231" spans="1:49" s="14" customFormat="1" ht="20.100000000000001" customHeight="1">
      <c r="A231" s="2"/>
      <c r="B231" s="10"/>
      <c r="C231" s="10"/>
      <c r="D231" s="13"/>
      <c r="E231" s="13"/>
      <c r="F231" s="15"/>
      <c r="G231" s="16"/>
      <c r="H231" s="21"/>
      <c r="I231" s="22"/>
      <c r="J231" s="686"/>
      <c r="K231" s="24"/>
      <c r="L231" s="26"/>
      <c r="M231" s="19"/>
      <c r="N231" s="19"/>
      <c r="O231" s="19"/>
      <c r="P231" s="5"/>
      <c r="Q231" s="683"/>
      <c r="R231" s="10"/>
      <c r="S231" s="25"/>
      <c r="T231" s="2"/>
      <c r="U231" s="5"/>
      <c r="V231" s="5"/>
      <c r="W231" s="13">
        <f>+Y231</f>
        <v>118</v>
      </c>
      <c r="X231" s="724" t="s">
        <v>414</v>
      </c>
      <c r="Y231" s="724">
        <f>SUM(Y229:Y230)</f>
        <v>118</v>
      </c>
      <c r="Z231" s="5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1:49" ht="20.100000000000001" customHeight="1">
      <c r="K232" s="24"/>
      <c r="L232" s="19"/>
      <c r="P232" s="10"/>
      <c r="S232" s="25"/>
      <c r="T232" s="2"/>
      <c r="U232" s="10"/>
      <c r="V232" s="10"/>
      <c r="W232" s="5"/>
      <c r="X232" s="53"/>
      <c r="Z232" s="5"/>
      <c r="AA232" s="10"/>
      <c r="AB232" s="10"/>
      <c r="AC232" s="10"/>
    </row>
    <row r="233" spans="1:49" ht="20.100000000000001" customHeight="1">
      <c r="K233" s="24"/>
      <c r="L233" s="19"/>
      <c r="P233" s="10"/>
      <c r="S233" s="25"/>
      <c r="T233" s="2"/>
      <c r="U233" s="10"/>
      <c r="V233" s="10"/>
      <c r="W233" s="5"/>
      <c r="X233" s="53"/>
      <c r="Z233" s="5"/>
      <c r="AA233" s="10"/>
      <c r="AB233" s="10"/>
      <c r="AC233" s="10"/>
    </row>
    <row r="234" spans="1:49" s="14" customFormat="1" ht="20.100000000000001" customHeight="1">
      <c r="A234" s="2"/>
      <c r="B234" s="10"/>
      <c r="C234" s="13"/>
      <c r="D234" s="13"/>
      <c r="E234" s="2"/>
      <c r="F234" s="15"/>
      <c r="G234" s="16"/>
      <c r="H234" s="21"/>
      <c r="I234" s="22"/>
      <c r="J234" s="685"/>
      <c r="K234" s="24"/>
      <c r="L234" s="19"/>
      <c r="M234" s="19"/>
      <c r="N234" s="19"/>
      <c r="O234" s="19"/>
      <c r="P234" s="10"/>
      <c r="Q234" s="682"/>
      <c r="R234" s="10"/>
      <c r="S234" s="25"/>
      <c r="T234" s="2"/>
      <c r="U234" s="10"/>
      <c r="V234" s="10"/>
      <c r="W234" s="5"/>
      <c r="X234" s="53"/>
      <c r="Y234" s="53"/>
      <c r="Z234" s="5"/>
      <c r="AA234" s="10"/>
      <c r="AB234" s="10"/>
      <c r="AC234" s="10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1:49" ht="20.100000000000001" customHeight="1">
      <c r="K235" s="24"/>
      <c r="L235" s="19" t="s">
        <v>617</v>
      </c>
      <c r="M235" s="19" t="s">
        <v>618</v>
      </c>
      <c r="N235" s="19" t="s">
        <v>619</v>
      </c>
      <c r="O235" s="19" t="s">
        <v>620</v>
      </c>
      <c r="P235" s="10" t="s">
        <v>621</v>
      </c>
      <c r="S235" s="25"/>
      <c r="T235" s="2"/>
      <c r="U235" s="10"/>
      <c r="V235" s="10"/>
      <c r="W235" s="5"/>
      <c r="X235" s="53"/>
      <c r="Z235" s="5"/>
      <c r="AA235" s="10"/>
      <c r="AB235" s="10"/>
      <c r="AC235" s="10"/>
    </row>
    <row r="236" spans="1:49" ht="20.100000000000001" customHeight="1">
      <c r="K236" s="24"/>
      <c r="L236" s="19"/>
      <c r="M236" s="19" t="s">
        <v>622</v>
      </c>
      <c r="O236" s="19" t="s">
        <v>623</v>
      </c>
      <c r="P236" s="10" t="s">
        <v>624</v>
      </c>
      <c r="Q236" s="682" t="s">
        <v>625</v>
      </c>
      <c r="R236" s="10" t="s">
        <v>626</v>
      </c>
      <c r="T236" s="2" t="s">
        <v>627</v>
      </c>
      <c r="X236" s="53"/>
      <c r="Z236" s="5"/>
      <c r="AA236" s="10"/>
      <c r="AB236" s="10"/>
      <c r="AC236" s="10"/>
    </row>
    <row r="237" spans="1:49" ht="20.100000000000001" customHeight="1">
      <c r="K237" s="24"/>
      <c r="L237" s="19" t="s">
        <v>126</v>
      </c>
      <c r="M237" s="19">
        <v>6</v>
      </c>
      <c r="N237" s="19">
        <v>2680</v>
      </c>
      <c r="O237" s="19">
        <v>16080</v>
      </c>
      <c r="P237" s="10">
        <v>4</v>
      </c>
      <c r="R237" s="10">
        <v>10720</v>
      </c>
      <c r="T237" s="2" t="s">
        <v>628</v>
      </c>
      <c r="U237" s="2">
        <v>30978763.200000003</v>
      </c>
      <c r="X237" s="53"/>
      <c r="Z237" s="5"/>
      <c r="AA237" s="10"/>
      <c r="AB237" s="10"/>
      <c r="AC237" s="10"/>
    </row>
    <row r="238" spans="1:49" ht="20.100000000000001" customHeight="1">
      <c r="K238" s="24"/>
      <c r="L238" s="19" t="s">
        <v>123</v>
      </c>
      <c r="M238" s="19">
        <v>10</v>
      </c>
      <c r="N238" s="19">
        <v>3470</v>
      </c>
      <c r="O238" s="19">
        <v>34700</v>
      </c>
      <c r="P238" s="10">
        <v>4</v>
      </c>
      <c r="R238" s="10">
        <v>13880</v>
      </c>
      <c r="T238" s="2" t="s">
        <v>628</v>
      </c>
      <c r="U238" s="2">
        <v>40110562.800000004</v>
      </c>
      <c r="X238" s="53"/>
      <c r="Z238" s="5"/>
      <c r="AA238" s="10"/>
      <c r="AB238" s="10"/>
      <c r="AC238" s="10"/>
    </row>
    <row r="239" spans="1:49" ht="20.100000000000001" customHeight="1">
      <c r="K239" s="24"/>
      <c r="L239" s="19" t="s">
        <v>132</v>
      </c>
      <c r="M239" s="19">
        <v>5</v>
      </c>
      <c r="N239" s="19">
        <v>3780</v>
      </c>
      <c r="O239" s="19">
        <v>18900</v>
      </c>
      <c r="P239" s="10">
        <v>5</v>
      </c>
      <c r="R239" s="10">
        <v>18900</v>
      </c>
      <c r="T239" s="2" t="s">
        <v>628</v>
      </c>
      <c r="U239" s="2">
        <v>54617409</v>
      </c>
      <c r="X239" s="53"/>
      <c r="Z239" s="5"/>
      <c r="AA239" s="10"/>
      <c r="AB239" s="10"/>
      <c r="AC239" s="10"/>
    </row>
    <row r="240" spans="1:49" ht="20.100000000000001" customHeight="1">
      <c r="K240" s="24"/>
      <c r="L240" s="19" t="s">
        <v>196</v>
      </c>
      <c r="M240" s="19">
        <v>14</v>
      </c>
      <c r="N240" s="19">
        <v>3807</v>
      </c>
      <c r="O240" s="19">
        <v>53298</v>
      </c>
      <c r="P240" s="10">
        <v>14</v>
      </c>
      <c r="R240" s="10">
        <v>53298</v>
      </c>
      <c r="T240" s="2" t="s">
        <v>629</v>
      </c>
      <c r="U240" s="2">
        <v>154021093.38</v>
      </c>
      <c r="X240" s="53"/>
      <c r="Z240" s="2"/>
      <c r="AA240" s="10"/>
      <c r="AB240" s="10"/>
      <c r="AC240" s="10"/>
    </row>
    <row r="241" spans="11:29" ht="20.100000000000001" customHeight="1">
      <c r="K241" s="24"/>
      <c r="L241" s="19" t="s">
        <v>427</v>
      </c>
      <c r="M241" s="19">
        <v>24</v>
      </c>
      <c r="N241" s="19">
        <v>1560</v>
      </c>
      <c r="O241" s="19">
        <v>37440</v>
      </c>
      <c r="P241" s="10">
        <v>19</v>
      </c>
      <c r="R241" s="10">
        <v>29640</v>
      </c>
      <c r="T241" s="2" t="s">
        <v>628</v>
      </c>
      <c r="U241" s="2">
        <v>85653968.400000006</v>
      </c>
      <c r="X241" s="53"/>
      <c r="Z241" s="2"/>
      <c r="AA241" s="10"/>
      <c r="AB241" s="10"/>
      <c r="AC241" s="10"/>
    </row>
    <row r="242" spans="11:29" ht="20.100000000000001" customHeight="1">
      <c r="K242" s="24"/>
      <c r="L242" s="19" t="s">
        <v>430</v>
      </c>
      <c r="M242" s="19">
        <v>5</v>
      </c>
      <c r="N242" s="19">
        <v>3883</v>
      </c>
      <c r="O242" s="19">
        <v>19415</v>
      </c>
      <c r="P242" s="10">
        <v>3</v>
      </c>
      <c r="R242" s="10">
        <v>11649</v>
      </c>
      <c r="T242" s="2" t="s">
        <v>629</v>
      </c>
      <c r="U242" s="2">
        <v>33663396.689999998</v>
      </c>
      <c r="X242" s="53"/>
      <c r="Z242" s="2"/>
      <c r="AA242" s="10"/>
      <c r="AB242" s="10"/>
      <c r="AC242" s="10"/>
    </row>
    <row r="243" spans="11:29" ht="20.100000000000001" customHeight="1">
      <c r="K243" s="24"/>
      <c r="L243" s="19" t="s">
        <v>115</v>
      </c>
      <c r="M243" s="19">
        <v>15</v>
      </c>
      <c r="N243" s="19">
        <v>4905</v>
      </c>
      <c r="O243" s="19">
        <v>73575</v>
      </c>
      <c r="P243" s="10">
        <v>15</v>
      </c>
      <c r="R243" s="10">
        <v>73575</v>
      </c>
      <c r="T243" s="2" t="s">
        <v>628</v>
      </c>
      <c r="U243" s="2">
        <v>212617770.75</v>
      </c>
      <c r="X243" s="53"/>
      <c r="Z243" s="2"/>
      <c r="AA243" s="10"/>
      <c r="AB243" s="10"/>
      <c r="AC243" s="10"/>
    </row>
    <row r="244" spans="11:29" ht="20.100000000000001" customHeight="1">
      <c r="K244" s="24"/>
      <c r="L244" s="19" t="s">
        <v>35</v>
      </c>
      <c r="M244" s="19">
        <v>21</v>
      </c>
      <c r="N244" s="19">
        <v>4905</v>
      </c>
      <c r="O244" s="19">
        <v>103005</v>
      </c>
      <c r="P244" s="10">
        <v>17</v>
      </c>
      <c r="R244" s="10">
        <v>83385</v>
      </c>
      <c r="T244" s="2" t="s">
        <v>628</v>
      </c>
      <c r="U244" s="2">
        <v>240966806.85000002</v>
      </c>
      <c r="X244" s="53"/>
      <c r="Z244" s="2"/>
      <c r="AA244" s="10"/>
      <c r="AB244" s="10"/>
      <c r="AC244" s="10"/>
    </row>
    <row r="245" spans="11:29" ht="20.100000000000001" customHeight="1">
      <c r="K245" s="24"/>
      <c r="L245" s="19" t="s">
        <v>88</v>
      </c>
      <c r="M245" s="19">
        <v>10</v>
      </c>
      <c r="N245" s="19">
        <v>2696</v>
      </c>
      <c r="O245" s="19">
        <v>26960</v>
      </c>
      <c r="P245" s="10">
        <v>2</v>
      </c>
      <c r="R245" s="10">
        <v>5392</v>
      </c>
      <c r="T245" s="2" t="s">
        <v>628</v>
      </c>
      <c r="U245" s="2">
        <v>15581855.520000001</v>
      </c>
      <c r="X245" s="53"/>
      <c r="Z245" s="2"/>
      <c r="AA245" s="10"/>
      <c r="AB245" s="10"/>
      <c r="AC245" s="10"/>
    </row>
    <row r="246" spans="11:29" ht="20.100000000000001" customHeight="1">
      <c r="K246" s="24"/>
      <c r="L246" s="19" t="s">
        <v>433</v>
      </c>
      <c r="M246" s="19">
        <v>2</v>
      </c>
      <c r="N246" s="19">
        <v>382</v>
      </c>
      <c r="O246" s="19">
        <v>764</v>
      </c>
      <c r="P246" s="10">
        <v>1</v>
      </c>
      <c r="R246" s="10">
        <v>382</v>
      </c>
      <c r="T246" s="2" t="s">
        <v>628</v>
      </c>
      <c r="U246" s="2">
        <v>1103907.4200000002</v>
      </c>
      <c r="X246" s="53"/>
      <c r="Z246" s="2"/>
      <c r="AA246" s="10"/>
      <c r="AB246" s="10"/>
      <c r="AC246" s="10"/>
    </row>
    <row r="247" spans="11:29" ht="20.100000000000001" customHeight="1">
      <c r="K247" s="24"/>
      <c r="L247" s="19" t="s">
        <v>24</v>
      </c>
      <c r="M247" s="19">
        <v>18</v>
      </c>
      <c r="N247" s="19">
        <v>1814</v>
      </c>
      <c r="O247" s="19">
        <v>32652</v>
      </c>
      <c r="P247" s="10">
        <v>14</v>
      </c>
      <c r="R247" s="10">
        <v>25396</v>
      </c>
      <c r="T247" s="2" t="s">
        <v>628</v>
      </c>
      <c r="U247" s="2">
        <v>73389614.760000005</v>
      </c>
      <c r="X247" s="53"/>
      <c r="Z247" s="2"/>
      <c r="AA247" s="10"/>
      <c r="AB247" s="10"/>
      <c r="AC247" s="10"/>
    </row>
    <row r="248" spans="11:29" ht="20.100000000000001" customHeight="1">
      <c r="K248" s="24"/>
      <c r="L248" s="19" t="s">
        <v>570</v>
      </c>
      <c r="M248" s="19">
        <v>131</v>
      </c>
      <c r="O248" s="19">
        <v>417485</v>
      </c>
      <c r="P248" s="10">
        <v>98</v>
      </c>
      <c r="R248" s="10">
        <v>326217</v>
      </c>
      <c r="T248" s="2"/>
      <c r="X248" s="53"/>
      <c r="Z248" s="2"/>
      <c r="AA248" s="10"/>
      <c r="AB248" s="10"/>
      <c r="AC248" s="10"/>
    </row>
    <row r="249" spans="11:29" ht="20.100000000000001" customHeight="1">
      <c r="K249" s="24"/>
      <c r="L249" s="19" t="s">
        <v>630</v>
      </c>
      <c r="O249" s="19">
        <v>365592</v>
      </c>
      <c r="P249" s="10"/>
      <c r="R249" s="10">
        <v>285668</v>
      </c>
      <c r="T249" s="2"/>
      <c r="U249" s="2">
        <v>942705148.76999998</v>
      </c>
      <c r="X249" s="53"/>
      <c r="Z249" s="2"/>
      <c r="AA249" s="13"/>
      <c r="AB249" s="13"/>
      <c r="AC249" s="10"/>
    </row>
    <row r="250" spans="11:29" ht="20.100000000000001" customHeight="1">
      <c r="K250" s="24"/>
      <c r="L250" s="19" t="s">
        <v>631</v>
      </c>
      <c r="O250" s="19">
        <v>0.87570000000000003</v>
      </c>
      <c r="P250" s="10" t="s">
        <v>632</v>
      </c>
      <c r="T250" s="2"/>
      <c r="X250" s="53"/>
      <c r="Z250" s="2"/>
      <c r="AA250" s="13"/>
      <c r="AB250" s="13"/>
      <c r="AC250" s="10"/>
    </row>
    <row r="251" spans="11:29" ht="20.100000000000001" customHeight="1">
      <c r="K251" s="24"/>
      <c r="L251" s="19"/>
      <c r="P251" s="10"/>
      <c r="T251" s="2"/>
      <c r="X251" s="53"/>
      <c r="Z251" s="2"/>
      <c r="AA251" s="13"/>
      <c r="AB251" s="13"/>
      <c r="AC251" s="10"/>
    </row>
    <row r="252" spans="11:29" ht="20.100000000000001" customHeight="1">
      <c r="K252" s="24"/>
      <c r="L252" s="19"/>
      <c r="P252" s="10"/>
      <c r="T252" s="2"/>
      <c r="X252" s="53"/>
      <c r="Z252" s="2"/>
      <c r="AA252" s="13"/>
      <c r="AB252" s="13"/>
      <c r="AC252" s="10"/>
    </row>
    <row r="253" spans="11:29" ht="20.100000000000001" customHeight="1">
      <c r="K253" s="24"/>
      <c r="L253" s="19"/>
      <c r="P253" s="10"/>
      <c r="T253" s="2"/>
      <c r="X253" s="53"/>
      <c r="Z253" s="2"/>
      <c r="AA253" s="13"/>
      <c r="AB253" s="13"/>
      <c r="AC253" s="10"/>
    </row>
    <row r="254" spans="11:29" ht="20.100000000000001" customHeight="1">
      <c r="K254" s="24"/>
      <c r="L254" s="19"/>
      <c r="P254" s="10"/>
      <c r="T254" s="2"/>
      <c r="X254" s="53"/>
      <c r="Z254" s="2"/>
      <c r="AA254" s="13"/>
      <c r="AB254" s="13"/>
      <c r="AC254" s="10"/>
    </row>
    <row r="255" spans="11:29" ht="20.100000000000001" customHeight="1">
      <c r="K255" s="24"/>
      <c r="L255" s="19"/>
      <c r="P255" s="10"/>
      <c r="T255" s="2"/>
      <c r="X255" s="53"/>
      <c r="Z255" s="27"/>
      <c r="AA255" s="13"/>
      <c r="AB255" s="13"/>
      <c r="AC255" s="10"/>
    </row>
    <row r="256" spans="11:29" ht="20.100000000000001" customHeight="1">
      <c r="K256" s="24"/>
      <c r="L256" s="19"/>
      <c r="P256" s="10"/>
      <c r="T256" s="2"/>
      <c r="X256" s="53"/>
      <c r="Z256" s="2"/>
      <c r="AC256" s="13"/>
    </row>
    <row r="257" spans="11:29" ht="20.100000000000001" customHeight="1">
      <c r="K257" s="24"/>
      <c r="L257" s="19"/>
      <c r="P257" s="10"/>
      <c r="T257" s="2"/>
      <c r="X257" s="53"/>
      <c r="Z257" s="2"/>
      <c r="AC257" s="13"/>
    </row>
    <row r="258" spans="11:29" ht="20.100000000000001" customHeight="1">
      <c r="K258" s="24"/>
      <c r="L258" s="19"/>
      <c r="P258" s="10"/>
      <c r="T258" s="2"/>
      <c r="X258" s="53"/>
      <c r="Z258" s="2"/>
      <c r="AC258" s="13"/>
    </row>
    <row r="259" spans="11:29" ht="20.100000000000001" customHeight="1">
      <c r="K259" s="24"/>
      <c r="L259" s="19"/>
      <c r="P259" s="10"/>
      <c r="T259" s="2"/>
      <c r="X259" s="53"/>
      <c r="Z259" s="2"/>
    </row>
    <row r="260" spans="11:29" ht="20.100000000000001" customHeight="1">
      <c r="K260" s="24"/>
      <c r="L260" s="19"/>
      <c r="P260" s="10"/>
      <c r="T260" s="2"/>
      <c r="X260" s="53"/>
      <c r="Z260" s="2"/>
    </row>
    <row r="261" spans="11:29" ht="20.100000000000001" customHeight="1">
      <c r="K261" s="24"/>
      <c r="L261" s="19"/>
      <c r="P261" s="10"/>
      <c r="T261" s="2"/>
      <c r="X261" s="53"/>
    </row>
    <row r="262" spans="11:29" ht="20.100000000000001" customHeight="1"/>
    <row r="263" spans="11:29" ht="20.100000000000001" customHeight="1"/>
    <row r="264" spans="11:29" ht="20.100000000000001" customHeight="1"/>
    <row r="265" spans="11:29" ht="20.100000000000001" customHeight="1"/>
    <row r="266" spans="11:29" ht="20.100000000000001" customHeight="1"/>
    <row r="267" spans="11:29" ht="20.100000000000001" customHeight="1"/>
    <row r="268" spans="11:29" ht="20.100000000000001" customHeight="1"/>
    <row r="269" spans="11:29" ht="20.25" customHeight="1"/>
  </sheetData>
  <autoFilter ref="C2:Z230"/>
  <mergeCells count="5">
    <mergeCell ref="AA8:AB8"/>
    <mergeCell ref="AA43:AC43"/>
    <mergeCell ref="AB10:AE10"/>
    <mergeCell ref="AA10:AA11"/>
    <mergeCell ref="AF10:AM10"/>
  </mergeCells>
  <phoneticPr fontId="4" type="noConversion"/>
  <pageMargins left="0.27559055118110237" right="0.19685039370078741" top="0.43307086614173229" bottom="0.27559055118110237" header="0.51181102362204722" footer="0.51181102362204722"/>
  <pageSetup paperSize="9" scale="25" fitToHeight="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6"/>
  <sheetViews>
    <sheetView topLeftCell="A16" workbookViewId="0">
      <selection activeCell="I45" sqref="I45"/>
    </sheetView>
  </sheetViews>
  <sheetFormatPr defaultRowHeight="16.5"/>
  <cols>
    <col min="2" max="2" width="5.25" bestFit="1" customWidth="1"/>
    <col min="3" max="3" width="22.5" bestFit="1" customWidth="1"/>
    <col min="5" max="5" width="7.125" bestFit="1" customWidth="1"/>
    <col min="6" max="6" width="9" style="604" bestFit="1" customWidth="1"/>
    <col min="7" max="8" width="6" style="605" bestFit="1" customWidth="1"/>
    <col min="9" max="9" width="6.5" bestFit="1" customWidth="1"/>
  </cols>
  <sheetData>
    <row r="3" spans="2:9">
      <c r="B3" s="1009" t="s">
        <v>546</v>
      </c>
      <c r="C3" s="1011" t="s">
        <v>547</v>
      </c>
      <c r="D3" s="1012"/>
      <c r="E3" s="1012"/>
      <c r="F3" s="1012"/>
      <c r="G3" s="1012"/>
      <c r="H3" s="1012"/>
      <c r="I3" s="714"/>
    </row>
    <row r="4" spans="2:9">
      <c r="B4" s="1010"/>
      <c r="C4" s="715" t="s">
        <v>548</v>
      </c>
      <c r="D4" s="715" t="s">
        <v>549</v>
      </c>
      <c r="E4" s="715" t="s">
        <v>550</v>
      </c>
      <c r="F4" s="716" t="s">
        <v>424</v>
      </c>
      <c r="G4" s="717" t="s">
        <v>551</v>
      </c>
      <c r="H4" s="718" t="s">
        <v>552</v>
      </c>
      <c r="I4" s="714" t="s">
        <v>553</v>
      </c>
    </row>
    <row r="5" spans="2:9">
      <c r="B5" s="715">
        <v>1</v>
      </c>
      <c r="C5" s="715" t="s">
        <v>425</v>
      </c>
      <c r="D5" s="719">
        <v>1800</v>
      </c>
      <c r="E5" s="715">
        <v>32</v>
      </c>
      <c r="F5" s="716">
        <v>53049</v>
      </c>
      <c r="G5" s="717">
        <v>48</v>
      </c>
      <c r="H5" s="718">
        <v>7.6</v>
      </c>
      <c r="I5" s="714">
        <v>220</v>
      </c>
    </row>
    <row r="6" spans="2:9">
      <c r="B6" s="715">
        <v>2</v>
      </c>
      <c r="C6" s="715" t="s">
        <v>427</v>
      </c>
      <c r="D6" s="719">
        <v>1968</v>
      </c>
      <c r="E6" s="715">
        <v>24</v>
      </c>
      <c r="F6" s="716">
        <v>65591</v>
      </c>
      <c r="G6" s="717">
        <v>47</v>
      </c>
      <c r="H6" s="718">
        <v>6.8</v>
      </c>
      <c r="I6" s="714">
        <v>275</v>
      </c>
    </row>
    <row r="7" spans="2:9">
      <c r="B7" s="715">
        <v>3</v>
      </c>
      <c r="C7" s="715" t="s">
        <v>35</v>
      </c>
      <c r="D7" s="719">
        <v>4573</v>
      </c>
      <c r="E7" s="715">
        <v>21</v>
      </c>
      <c r="F7" s="716">
        <v>168666</v>
      </c>
      <c r="G7" s="717">
        <v>62</v>
      </c>
      <c r="H7" s="718">
        <v>8.5</v>
      </c>
      <c r="I7" s="714">
        <v>348</v>
      </c>
    </row>
    <row r="8" spans="2:9">
      <c r="B8" s="715">
        <v>4</v>
      </c>
      <c r="C8" s="715" t="s">
        <v>428</v>
      </c>
      <c r="D8" s="719">
        <v>1610</v>
      </c>
      <c r="E8" s="715">
        <v>18</v>
      </c>
      <c r="F8" s="716">
        <v>72458</v>
      </c>
      <c r="G8" s="717">
        <v>53.9</v>
      </c>
      <c r="H8" s="718">
        <v>8.1999999999999993</v>
      </c>
      <c r="I8" s="714">
        <v>249</v>
      </c>
    </row>
    <row r="9" spans="2:9">
      <c r="B9" s="715">
        <v>5</v>
      </c>
      <c r="C9" s="715" t="s">
        <v>115</v>
      </c>
      <c r="D9" s="719">
        <v>4559</v>
      </c>
      <c r="E9" s="715">
        <v>15</v>
      </c>
      <c r="F9" s="716">
        <v>168666</v>
      </c>
      <c r="G9" s="717">
        <v>62</v>
      </c>
      <c r="H9" s="718">
        <v>8.5</v>
      </c>
      <c r="I9" s="714">
        <v>348</v>
      </c>
    </row>
    <row r="10" spans="2:9">
      <c r="B10" s="715">
        <v>6</v>
      </c>
      <c r="C10" s="715" t="s">
        <v>196</v>
      </c>
      <c r="D10" s="719">
        <v>3387</v>
      </c>
      <c r="E10" s="715">
        <v>14</v>
      </c>
      <c r="F10" s="716">
        <v>138279</v>
      </c>
      <c r="G10" s="717">
        <v>63.5</v>
      </c>
      <c r="H10" s="718">
        <v>8.6</v>
      </c>
      <c r="I10" s="714">
        <v>311</v>
      </c>
    </row>
    <row r="11" spans="2:9">
      <c r="B11" s="715">
        <v>7</v>
      </c>
      <c r="C11" s="715" t="s">
        <v>120</v>
      </c>
      <c r="D11" s="719">
        <v>2817</v>
      </c>
      <c r="E11" s="715">
        <v>13</v>
      </c>
      <c r="F11" s="716">
        <v>115875</v>
      </c>
      <c r="G11" s="717">
        <v>54</v>
      </c>
      <c r="H11" s="718">
        <v>8.5</v>
      </c>
      <c r="I11" s="720">
        <v>2.9</v>
      </c>
    </row>
    <row r="12" spans="2:9">
      <c r="B12" s="715">
        <v>8</v>
      </c>
      <c r="C12" s="715" t="s">
        <v>429</v>
      </c>
      <c r="D12" s="719">
        <v>1624</v>
      </c>
      <c r="E12" s="715">
        <v>11</v>
      </c>
      <c r="F12" s="716">
        <v>75166</v>
      </c>
      <c r="G12" s="717">
        <v>48.7</v>
      </c>
      <c r="H12" s="718">
        <v>8</v>
      </c>
      <c r="I12" s="714">
        <v>253</v>
      </c>
    </row>
    <row r="13" spans="2:9">
      <c r="B13" s="715">
        <v>9</v>
      </c>
      <c r="C13" s="715" t="s">
        <v>88</v>
      </c>
      <c r="D13" s="719">
        <v>2836</v>
      </c>
      <c r="E13" s="715">
        <v>10</v>
      </c>
      <c r="F13" s="716">
        <v>115875</v>
      </c>
      <c r="G13" s="717">
        <v>54</v>
      </c>
      <c r="H13" s="718">
        <v>8.5</v>
      </c>
      <c r="I13" s="714">
        <v>290</v>
      </c>
    </row>
    <row r="14" spans="2:9">
      <c r="B14" s="715">
        <v>10</v>
      </c>
      <c r="C14" s="715" t="s">
        <v>123</v>
      </c>
      <c r="D14" s="719">
        <v>3189</v>
      </c>
      <c r="E14" s="715">
        <v>10</v>
      </c>
      <c r="F14" s="716">
        <v>102587</v>
      </c>
      <c r="G14" s="717">
        <v>61.2</v>
      </c>
      <c r="H14" s="718">
        <v>8.1999999999999993</v>
      </c>
      <c r="I14" s="714">
        <v>272</v>
      </c>
    </row>
    <row r="15" spans="2:9">
      <c r="B15" s="715">
        <v>11</v>
      </c>
      <c r="C15" s="715" t="s">
        <v>350</v>
      </c>
      <c r="D15" s="719">
        <v>3560</v>
      </c>
      <c r="E15" s="715">
        <v>7</v>
      </c>
      <c r="F15" s="716">
        <v>142714</v>
      </c>
      <c r="G15" s="717">
        <v>59.9</v>
      </c>
      <c r="H15" s="718">
        <v>8.1</v>
      </c>
      <c r="I15" s="714">
        <v>330</v>
      </c>
    </row>
    <row r="16" spans="2:9">
      <c r="B16" s="715">
        <v>12</v>
      </c>
      <c r="C16" s="715" t="s">
        <v>56</v>
      </c>
      <c r="D16" s="719">
        <v>2138</v>
      </c>
      <c r="E16" s="715">
        <v>6</v>
      </c>
      <c r="F16" s="716">
        <v>90963</v>
      </c>
      <c r="G16" s="717">
        <v>54.8</v>
      </c>
      <c r="H16" s="718">
        <v>8.3000000000000007</v>
      </c>
      <c r="I16" s="714">
        <v>294</v>
      </c>
    </row>
    <row r="17" spans="2:9">
      <c r="B17" s="715">
        <v>13</v>
      </c>
      <c r="C17" s="715" t="s">
        <v>126</v>
      </c>
      <c r="D17" s="719">
        <v>2249</v>
      </c>
      <c r="E17" s="715">
        <v>6</v>
      </c>
      <c r="F17" s="716">
        <v>85619</v>
      </c>
      <c r="G17" s="717">
        <v>54.5</v>
      </c>
      <c r="H17" s="718">
        <v>8.1999999999999993</v>
      </c>
      <c r="I17" s="714">
        <v>293</v>
      </c>
    </row>
    <row r="18" spans="2:9">
      <c r="B18" s="715">
        <v>14</v>
      </c>
      <c r="C18" s="715" t="s">
        <v>132</v>
      </c>
      <c r="D18" s="719">
        <v>3698</v>
      </c>
      <c r="E18" s="715">
        <v>5</v>
      </c>
      <c r="F18" s="716">
        <v>114147</v>
      </c>
      <c r="G18" s="717">
        <v>61.2</v>
      </c>
      <c r="H18" s="718">
        <v>8.6300000000000008</v>
      </c>
      <c r="I18" s="714">
        <v>290</v>
      </c>
    </row>
    <row r="19" spans="2:9">
      <c r="B19" s="715">
        <v>15</v>
      </c>
      <c r="C19" s="715" t="s">
        <v>430</v>
      </c>
      <c r="D19" s="719">
        <v>4088</v>
      </c>
      <c r="E19" s="715">
        <v>5</v>
      </c>
      <c r="F19" s="716">
        <v>164600</v>
      </c>
      <c r="G19" s="717">
        <v>58.7</v>
      </c>
      <c r="H19" s="718">
        <v>8.6999999999999993</v>
      </c>
      <c r="I19" s="714">
        <v>333.5</v>
      </c>
    </row>
    <row r="20" spans="2:9">
      <c r="B20" s="715">
        <v>16</v>
      </c>
      <c r="C20" s="715" t="s">
        <v>431</v>
      </c>
      <c r="D20" s="715">
        <v>264</v>
      </c>
      <c r="E20" s="715">
        <v>5</v>
      </c>
      <c r="F20" s="716">
        <v>10944</v>
      </c>
      <c r="G20" s="717">
        <v>29</v>
      </c>
      <c r="H20" s="718">
        <v>4.7</v>
      </c>
      <c r="I20" s="714">
        <v>142</v>
      </c>
    </row>
    <row r="21" spans="2:9">
      <c r="B21" s="715">
        <v>17</v>
      </c>
      <c r="C21" s="715" t="s">
        <v>432</v>
      </c>
      <c r="D21" s="715">
        <v>836</v>
      </c>
      <c r="E21" s="715">
        <v>5</v>
      </c>
      <c r="F21" s="716">
        <v>24318</v>
      </c>
      <c r="G21" s="717" t="s">
        <v>426</v>
      </c>
      <c r="H21" s="718">
        <v>7.3</v>
      </c>
      <c r="I21" s="714">
        <v>180</v>
      </c>
    </row>
    <row r="22" spans="2:9">
      <c r="B22" s="715">
        <v>18</v>
      </c>
      <c r="C22" s="715" t="s">
        <v>554</v>
      </c>
      <c r="D22" s="715">
        <v>613</v>
      </c>
      <c r="E22" s="715">
        <v>3</v>
      </c>
      <c r="F22" s="716">
        <v>50142</v>
      </c>
      <c r="G22" s="717">
        <v>45</v>
      </c>
      <c r="H22" s="718">
        <v>8.1</v>
      </c>
      <c r="I22" s="714">
        <v>241</v>
      </c>
    </row>
    <row r="23" spans="2:9">
      <c r="B23" s="715">
        <v>19</v>
      </c>
      <c r="C23" s="715" t="s">
        <v>433</v>
      </c>
      <c r="D23" s="715">
        <v>400</v>
      </c>
      <c r="E23" s="715">
        <v>2</v>
      </c>
      <c r="F23" s="716">
        <v>28258</v>
      </c>
      <c r="G23" s="717">
        <v>39.299999999999997</v>
      </c>
      <c r="H23" s="718">
        <v>6.1</v>
      </c>
      <c r="I23" s="714">
        <v>186</v>
      </c>
    </row>
    <row r="24" spans="2:9">
      <c r="B24" s="715">
        <v>20</v>
      </c>
      <c r="C24" s="715" t="s">
        <v>154</v>
      </c>
      <c r="D24" s="719">
        <v>2695</v>
      </c>
      <c r="E24" s="715">
        <v>1</v>
      </c>
      <c r="F24" s="716">
        <v>148528</v>
      </c>
      <c r="G24" s="717">
        <v>62</v>
      </c>
      <c r="H24" s="718">
        <v>10.3</v>
      </c>
      <c r="I24" s="714">
        <v>345</v>
      </c>
    </row>
    <row r="25" spans="2:9">
      <c r="B25" s="715">
        <v>21</v>
      </c>
      <c r="C25" s="715" t="s">
        <v>175</v>
      </c>
      <c r="D25" s="719">
        <v>2022</v>
      </c>
      <c r="E25" s="715">
        <v>1</v>
      </c>
      <c r="F25" s="716">
        <v>77441</v>
      </c>
      <c r="G25" s="717">
        <v>49.4</v>
      </c>
      <c r="H25" s="718">
        <v>8.1</v>
      </c>
      <c r="I25" s="714">
        <v>261</v>
      </c>
    </row>
    <row r="26" spans="2:9">
      <c r="B26" s="715">
        <v>22</v>
      </c>
      <c r="C26" s="715" t="s">
        <v>142</v>
      </c>
      <c r="D26" s="719">
        <v>2000</v>
      </c>
      <c r="E26" s="715">
        <v>1</v>
      </c>
      <c r="F26" s="716">
        <v>90901</v>
      </c>
      <c r="G26" s="717">
        <v>55</v>
      </c>
      <c r="H26" s="718">
        <v>8</v>
      </c>
      <c r="I26" s="714">
        <v>294</v>
      </c>
    </row>
    <row r="27" spans="2:9">
      <c r="B27" s="715">
        <v>23</v>
      </c>
      <c r="C27" s="715" t="s">
        <v>133</v>
      </c>
      <c r="D27" s="719">
        <v>2000</v>
      </c>
      <c r="E27" s="715">
        <v>1</v>
      </c>
      <c r="F27" s="716">
        <v>83781</v>
      </c>
      <c r="G27" s="717">
        <v>55</v>
      </c>
      <c r="H27" s="718">
        <v>8.4</v>
      </c>
      <c r="I27" s="714">
        <v>285.10000000000002</v>
      </c>
    </row>
    <row r="28" spans="2:9">
      <c r="B28" s="715">
        <v>24</v>
      </c>
      <c r="C28" s="715" t="s">
        <v>434</v>
      </c>
      <c r="D28" s="715">
        <v>402</v>
      </c>
      <c r="E28" s="715">
        <v>1</v>
      </c>
      <c r="F28" s="716">
        <v>26594</v>
      </c>
      <c r="G28" s="717" t="s">
        <v>426</v>
      </c>
      <c r="H28" s="718" t="s">
        <v>426</v>
      </c>
      <c r="I28" s="714">
        <v>183</v>
      </c>
    </row>
    <row r="29" spans="2:9">
      <c r="B29" s="715">
        <v>25</v>
      </c>
      <c r="C29" s="715" t="s">
        <v>163</v>
      </c>
      <c r="D29" s="715">
        <v>405</v>
      </c>
      <c r="E29" s="715">
        <v>1</v>
      </c>
      <c r="F29" s="716">
        <v>32346</v>
      </c>
      <c r="G29" s="717">
        <v>28</v>
      </c>
      <c r="H29" s="718">
        <v>6.6</v>
      </c>
      <c r="I29" s="714">
        <v>198</v>
      </c>
    </row>
    <row r="30" spans="2:9">
      <c r="B30" s="715">
        <v>26</v>
      </c>
      <c r="C30" s="715" t="s">
        <v>435</v>
      </c>
      <c r="D30" s="715">
        <v>400</v>
      </c>
      <c r="E30" s="715">
        <v>1</v>
      </c>
      <c r="F30" s="716">
        <v>42363</v>
      </c>
      <c r="G30" s="717">
        <v>47.5</v>
      </c>
      <c r="H30" s="718">
        <v>7.1</v>
      </c>
      <c r="I30" s="714">
        <v>206.6</v>
      </c>
    </row>
    <row r="31" spans="2:9">
      <c r="B31" s="715">
        <v>27</v>
      </c>
      <c r="C31" s="715" t="s">
        <v>436</v>
      </c>
      <c r="D31" s="715">
        <v>200</v>
      </c>
      <c r="E31" s="715">
        <v>1</v>
      </c>
      <c r="F31" s="716">
        <v>43524</v>
      </c>
      <c r="G31" s="717" t="s">
        <v>426</v>
      </c>
      <c r="H31" s="718">
        <v>6.7</v>
      </c>
      <c r="I31" s="714">
        <v>196.4</v>
      </c>
    </row>
    <row r="32" spans="2:9">
      <c r="B32" s="715">
        <v>28</v>
      </c>
      <c r="C32" s="715" t="s">
        <v>437</v>
      </c>
      <c r="D32" s="715">
        <v>200</v>
      </c>
      <c r="E32" s="715">
        <v>1</v>
      </c>
      <c r="F32" s="716">
        <v>6752</v>
      </c>
      <c r="G32" s="717">
        <v>47</v>
      </c>
      <c r="H32" s="718">
        <v>4.8</v>
      </c>
      <c r="I32" s="714">
        <v>111.5</v>
      </c>
    </row>
    <row r="33" spans="2:9">
      <c r="B33" s="715">
        <v>29</v>
      </c>
      <c r="C33" s="715" t="s">
        <v>438</v>
      </c>
      <c r="D33" s="715">
        <v>400</v>
      </c>
      <c r="E33" s="715">
        <v>1</v>
      </c>
      <c r="F33" s="716">
        <v>24427</v>
      </c>
      <c r="G33" s="717">
        <v>25</v>
      </c>
      <c r="H33" s="718">
        <v>7</v>
      </c>
      <c r="I33" s="714">
        <v>180</v>
      </c>
    </row>
    <row r="34" spans="2:9">
      <c r="B34" s="715">
        <v>30</v>
      </c>
      <c r="C34" s="715" t="s">
        <v>439</v>
      </c>
      <c r="D34" s="715">
        <v>631</v>
      </c>
      <c r="E34" s="715">
        <v>1</v>
      </c>
      <c r="F34" s="716">
        <v>36674</v>
      </c>
      <c r="G34" s="717">
        <v>26</v>
      </c>
      <c r="H34" s="718">
        <v>7</v>
      </c>
      <c r="I34" s="714">
        <v>205</v>
      </c>
    </row>
    <row r="35" spans="2:9">
      <c r="B35" s="715">
        <v>31</v>
      </c>
      <c r="C35" s="715" t="s">
        <v>440</v>
      </c>
      <c r="D35" s="715">
        <v>275</v>
      </c>
      <c r="E35" s="715">
        <v>1</v>
      </c>
      <c r="F35" s="716">
        <v>28890</v>
      </c>
      <c r="G35" s="717" t="s">
        <v>426</v>
      </c>
      <c r="H35" s="718">
        <v>6</v>
      </c>
      <c r="I35" s="714">
        <v>198.6</v>
      </c>
    </row>
    <row r="36" spans="2:9">
      <c r="B36" s="1011" t="s">
        <v>441</v>
      </c>
      <c r="C36" s="1012"/>
      <c r="D36" s="1013"/>
      <c r="E36" s="715">
        <v>224</v>
      </c>
      <c r="F36" s="716" t="s">
        <v>426</v>
      </c>
      <c r="G36" s="717" t="s">
        <v>426</v>
      </c>
      <c r="H36" s="718" t="s">
        <v>426</v>
      </c>
      <c r="I36" s="714"/>
    </row>
  </sheetData>
  <mergeCells count="3">
    <mergeCell ref="B3:B4"/>
    <mergeCell ref="C3:H3"/>
    <mergeCell ref="B36:D36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K20" sqref="K20"/>
    </sheetView>
  </sheetViews>
  <sheetFormatPr defaultRowHeight="16.5"/>
  <cols>
    <col min="1" max="1" width="12" customWidth="1"/>
    <col min="2" max="2" width="8.625" bestFit="1" customWidth="1"/>
    <col min="3" max="3" width="29.625" customWidth="1"/>
  </cols>
  <sheetData>
    <row r="1" spans="1:3">
      <c r="A1" s="713" t="s">
        <v>495</v>
      </c>
    </row>
    <row r="2" spans="1:3">
      <c r="B2" s="712" t="s">
        <v>520</v>
      </c>
      <c r="C2" s="712" t="s">
        <v>521</v>
      </c>
    </row>
    <row r="3" spans="1:3">
      <c r="B3" s="712" t="s">
        <v>498</v>
      </c>
      <c r="C3" s="712" t="s">
        <v>523</v>
      </c>
    </row>
    <row r="4" spans="1:3">
      <c r="B4" s="712" t="s">
        <v>503</v>
      </c>
      <c r="C4" s="712" t="s">
        <v>525</v>
      </c>
    </row>
    <row r="5" spans="1:3">
      <c r="B5" s="712" t="s">
        <v>502</v>
      </c>
      <c r="C5" s="712" t="s">
        <v>526</v>
      </c>
    </row>
    <row r="6" spans="1:3">
      <c r="B6" s="712" t="s">
        <v>518</v>
      </c>
      <c r="C6" s="712" t="s">
        <v>527</v>
      </c>
    </row>
    <row r="7" spans="1:3">
      <c r="B7" s="712" t="s">
        <v>516</v>
      </c>
      <c r="C7" s="712" t="s">
        <v>528</v>
      </c>
    </row>
    <row r="8" spans="1:3">
      <c r="B8" s="712" t="s">
        <v>497</v>
      </c>
      <c r="C8" s="712" t="s">
        <v>529</v>
      </c>
    </row>
    <row r="9" spans="1:3">
      <c r="B9" s="712" t="s">
        <v>507</v>
      </c>
      <c r="C9" s="712" t="s">
        <v>530</v>
      </c>
    </row>
    <row r="10" spans="1:3">
      <c r="B10" s="712" t="s">
        <v>505</v>
      </c>
      <c r="C10" s="712" t="s">
        <v>531</v>
      </c>
    </row>
    <row r="11" spans="1:3">
      <c r="B11" s="712" t="s">
        <v>508</v>
      </c>
      <c r="C11" s="712" t="s">
        <v>532</v>
      </c>
    </row>
    <row r="12" spans="1:3">
      <c r="B12" s="712" t="s">
        <v>506</v>
      </c>
      <c r="C12" s="712" t="s">
        <v>533</v>
      </c>
    </row>
    <row r="13" spans="1:3">
      <c r="B13" s="712" t="s">
        <v>510</v>
      </c>
      <c r="C13" s="712" t="s">
        <v>534</v>
      </c>
    </row>
    <row r="14" spans="1:3">
      <c r="B14" s="712" t="s">
        <v>517</v>
      </c>
      <c r="C14" s="712" t="s">
        <v>535</v>
      </c>
    </row>
    <row r="15" spans="1:3">
      <c r="B15" s="712" t="s">
        <v>500</v>
      </c>
      <c r="C15" s="712" t="s">
        <v>536</v>
      </c>
    </row>
    <row r="16" spans="1:3">
      <c r="B16" s="712" t="s">
        <v>515</v>
      </c>
      <c r="C16" s="712" t="s">
        <v>537</v>
      </c>
    </row>
    <row r="17" spans="2:3">
      <c r="B17" s="712" t="s">
        <v>504</v>
      </c>
      <c r="C17" s="712" t="s">
        <v>538</v>
      </c>
    </row>
    <row r="18" spans="2:3">
      <c r="B18" s="712" t="s">
        <v>509</v>
      </c>
      <c r="C18" s="712" t="s">
        <v>539</v>
      </c>
    </row>
    <row r="19" spans="2:3">
      <c r="B19" s="712" t="s">
        <v>512</v>
      </c>
      <c r="C19" s="712" t="s">
        <v>540</v>
      </c>
    </row>
    <row r="20" spans="2:3">
      <c r="B20" s="712" t="s">
        <v>511</v>
      </c>
      <c r="C20" s="712" t="s">
        <v>541</v>
      </c>
    </row>
    <row r="21" spans="2:3">
      <c r="B21" s="712" t="s">
        <v>514</v>
      </c>
      <c r="C21" s="712" t="s">
        <v>542</v>
      </c>
    </row>
    <row r="22" spans="2:3">
      <c r="B22" s="712" t="s">
        <v>496</v>
      </c>
      <c r="C22" s="712" t="s">
        <v>522</v>
      </c>
    </row>
    <row r="23" spans="2:3">
      <c r="B23" s="712" t="s">
        <v>513</v>
      </c>
      <c r="C23" s="712" t="s">
        <v>543</v>
      </c>
    </row>
    <row r="24" spans="2:3">
      <c r="B24" s="712" t="s">
        <v>519</v>
      </c>
      <c r="C24" s="712" t="s">
        <v>544</v>
      </c>
    </row>
    <row r="25" spans="2:3">
      <c r="B25" s="712" t="s">
        <v>499</v>
      </c>
      <c r="C25" s="712" t="s">
        <v>524</v>
      </c>
    </row>
    <row r="26" spans="2:3">
      <c r="B26" s="712" t="s">
        <v>501</v>
      </c>
      <c r="C26" s="712" t="s">
        <v>545</v>
      </c>
    </row>
  </sheetData>
  <autoFilter ref="B2:C26">
    <sortState ref="B3:C132">
      <sortCondition ref="B3:B132"/>
    </sortState>
  </autoFilter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2nd.Half.2017</vt:lpstr>
      <vt:lpstr>1st.Half.2017</vt:lpstr>
      <vt:lpstr>Original_update 5.Sep2017</vt:lpstr>
      <vt:lpstr>입항선박현황</vt:lpstr>
      <vt:lpstr>PORT CODE</vt:lpstr>
      <vt:lpstr>'1st.Half.2017'!Print_Area</vt:lpstr>
      <vt:lpstr>'2nd.Half.2017'!Print_Area</vt:lpstr>
      <vt:lpstr>'Original_update 5.Sep2017'!Print_Area</vt:lpstr>
      <vt:lpstr>'1st.Half.2017'!Print_Titles</vt:lpstr>
      <vt:lpstr>'2nd.Half.2017'!Print_Titles</vt:lpstr>
      <vt:lpstr>'Original_update 5.Sep2017'!Print_Titles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jwchoi</dc:creator>
  <cp:lastModifiedBy>user</cp:lastModifiedBy>
  <cp:lastPrinted>2017-07-31T09:41:04Z</cp:lastPrinted>
  <dcterms:created xsi:type="dcterms:W3CDTF">2017-03-14T06:20:49Z</dcterms:created>
  <dcterms:modified xsi:type="dcterms:W3CDTF">2017-10-20T10:33:59Z</dcterms:modified>
</cp:coreProperties>
</file>